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http://schemas.openxmlformats.org/spreadsheetml/2006/main">
  <bookViews>
    <workbookView xWindow="0" yWindow="0" windowWidth="0" windowHeight="0"/>
  </bookViews>
  <sheets>
    <sheet name="Rekapitulace stavby" sheetId="1" r:id="rId1"/>
    <sheet name="11052019a - Středisko Kos..." sheetId="2" r:id="rId2"/>
    <sheet name="11052019b - Středisko Kos..." sheetId="3" r:id="rId3"/>
    <sheet name="11052019c - Středisko Kos..." sheetId="4" r:id="rId4"/>
  </sheets>
  <definedNames>
    <definedName name="_xlnm.Print_Area" localSheetId="0">'Rekapitulace stavby'!$D$4:$AO$36,'Rekapitulace stavby'!$C$42:$AQ$58</definedName>
    <definedName name="_xlnm.Print_Titles" localSheetId="0">'Rekapitulace stavby'!$52:$52</definedName>
    <definedName name="_xlnm._FilterDatabase" localSheetId="1" hidden="1">'11052019a - Středisko Kos...'!$C$91:$K$232</definedName>
    <definedName name="_xlnm.Print_Area" localSheetId="1">'11052019a - Středisko Kos...'!$C$4:$J$39,'11052019a - Středisko Kos...'!$C$45:$J$73,'11052019a - Středisko Kos...'!$C$79:$K$232</definedName>
    <definedName name="_xlnm.Print_Titles" localSheetId="1">'11052019a - Středisko Kos...'!$91:$91</definedName>
    <definedName name="_xlnm._FilterDatabase" localSheetId="2" hidden="1">'11052019b - Středisko Kos...'!$C$88:$K$158</definedName>
    <definedName name="_xlnm.Print_Area" localSheetId="2">'11052019b - Středisko Kos...'!$C$4:$J$39,'11052019b - Středisko Kos...'!$C$45:$J$70,'11052019b - Středisko Kos...'!$C$76:$K$158</definedName>
    <definedName name="_xlnm.Print_Titles" localSheetId="2">'11052019b - Středisko Kos...'!$88:$88</definedName>
    <definedName name="_xlnm._FilterDatabase" localSheetId="3" hidden="1">'11052019c - Středisko Kos...'!$C$80:$K$84</definedName>
    <definedName name="_xlnm.Print_Area" localSheetId="3">'11052019c - Středisko Kos...'!$C$4:$J$39,'11052019c - Středisko Kos...'!$C$45:$J$62,'11052019c - Středisko Kos...'!$C$68:$K$84</definedName>
    <definedName name="_xlnm.Print_Titles" localSheetId="3">'11052019c - Středisko Kos...'!$80:$80</definedName>
  </definedNames>
  <calcPr/>
</workbook>
</file>

<file path=xl/calcChain.xml><?xml version="1.0" encoding="utf-8"?>
<calcChain xmlns="http://schemas.openxmlformats.org/spreadsheetml/2006/main">
  <c i="4" r="J37"/>
  <c r="J36"/>
  <c i="1" r="AY57"/>
  <c i="4" r="J35"/>
  <c i="1" r="AX57"/>
  <c i="4" r="BI84"/>
  <c r="F37"/>
  <c i="1" r="BD57"/>
  <c i="4" r="BH84"/>
  <c r="F36"/>
  <c i="1" r="BC57"/>
  <c i="4" r="BG84"/>
  <c r="F35"/>
  <c i="1" r="BB57"/>
  <c i="4" r="BF84"/>
  <c r="J34"/>
  <c i="1" r="AW57"/>
  <c i="4" r="F34"/>
  <c i="1" r="BA57"/>
  <c i="4" r="T84"/>
  <c r="T83"/>
  <c r="T82"/>
  <c r="T81"/>
  <c r="R84"/>
  <c r="R83"/>
  <c r="R82"/>
  <c r="R81"/>
  <c r="P84"/>
  <c r="P83"/>
  <c r="P82"/>
  <c r="P81"/>
  <c i="1" r="AU57"/>
  <c i="4" r="BK84"/>
  <c r="BK83"/>
  <c r="J83"/>
  <c r="BK82"/>
  <c r="J82"/>
  <c r="BK81"/>
  <c r="J81"/>
  <c r="J59"/>
  <c r="J30"/>
  <c i="1" r="AG57"/>
  <c i="4" r="J84"/>
  <c r="BE84"/>
  <c r="J33"/>
  <c i="1" r="AV57"/>
  <c i="4" r="F33"/>
  <c i="1" r="AZ57"/>
  <c i="4" r="J61"/>
  <c r="J60"/>
  <c r="J78"/>
  <c r="J77"/>
  <c r="F77"/>
  <c r="F75"/>
  <c r="E73"/>
  <c r="J55"/>
  <c r="J54"/>
  <c r="F54"/>
  <c r="F52"/>
  <c r="E50"/>
  <c r="J39"/>
  <c r="J18"/>
  <c r="E18"/>
  <c r="F78"/>
  <c r="F55"/>
  <c r="J17"/>
  <c r="J12"/>
  <c r="J75"/>
  <c r="J52"/>
  <c r="E7"/>
  <c r="E71"/>
  <c r="E48"/>
  <c i="3" r="J37"/>
  <c r="J36"/>
  <c i="1" r="AY56"/>
  <c i="3" r="J35"/>
  <c i="1" r="AX56"/>
  <c i="3" r="BI155"/>
  <c r="BH155"/>
  <c r="BG155"/>
  <c r="BF155"/>
  <c r="T155"/>
  <c r="T154"/>
  <c r="R155"/>
  <c r="R154"/>
  <c r="P155"/>
  <c r="P154"/>
  <c r="BK155"/>
  <c r="BK154"/>
  <c r="J154"/>
  <c r="J155"/>
  <c r="BE155"/>
  <c r="J69"/>
  <c r="BI152"/>
  <c r="BH152"/>
  <c r="BG152"/>
  <c r="BF152"/>
  <c r="T152"/>
  <c r="R152"/>
  <c r="P152"/>
  <c r="BK152"/>
  <c r="J152"/>
  <c r="BE152"/>
  <c r="BI150"/>
  <c r="BH150"/>
  <c r="BG150"/>
  <c r="BF150"/>
  <c r="T150"/>
  <c r="R150"/>
  <c r="P150"/>
  <c r="BK150"/>
  <c r="J150"/>
  <c r="BE150"/>
  <c r="BI147"/>
  <c r="BH147"/>
  <c r="BG147"/>
  <c r="BF147"/>
  <c r="T147"/>
  <c r="T146"/>
  <c r="T145"/>
  <c r="R147"/>
  <c r="R146"/>
  <c r="R145"/>
  <c r="P147"/>
  <c r="P146"/>
  <c r="P145"/>
  <c r="BK147"/>
  <c r="BK146"/>
  <c r="J146"/>
  <c r="BK145"/>
  <c r="J145"/>
  <c r="J147"/>
  <c r="BE147"/>
  <c r="J68"/>
  <c r="J67"/>
  <c r="BI143"/>
  <c r="BH143"/>
  <c r="BG143"/>
  <c r="BF143"/>
  <c r="T143"/>
  <c r="T142"/>
  <c r="R143"/>
  <c r="R142"/>
  <c r="P143"/>
  <c r="P142"/>
  <c r="BK143"/>
  <c r="BK142"/>
  <c r="J142"/>
  <c r="J143"/>
  <c r="BE143"/>
  <c r="J66"/>
  <c r="BI140"/>
  <c r="BH140"/>
  <c r="BG140"/>
  <c r="BF140"/>
  <c r="T140"/>
  <c r="R140"/>
  <c r="P140"/>
  <c r="BK140"/>
  <c r="J140"/>
  <c r="BE140"/>
  <c r="BI136"/>
  <c r="BH136"/>
  <c r="BG136"/>
  <c r="BF136"/>
  <c r="T136"/>
  <c r="R136"/>
  <c r="P136"/>
  <c r="BK136"/>
  <c r="J136"/>
  <c r="BE136"/>
  <c r="BI134"/>
  <c r="BH134"/>
  <c r="BG134"/>
  <c r="BF134"/>
  <c r="T134"/>
  <c r="R134"/>
  <c r="P134"/>
  <c r="BK134"/>
  <c r="J134"/>
  <c r="BE134"/>
  <c r="BI130"/>
  <c r="BH130"/>
  <c r="BG130"/>
  <c r="BF130"/>
  <c r="T130"/>
  <c r="T129"/>
  <c r="R130"/>
  <c r="R129"/>
  <c r="P130"/>
  <c r="P129"/>
  <c r="BK130"/>
  <c r="BK129"/>
  <c r="J129"/>
  <c r="J130"/>
  <c r="BE130"/>
  <c r="J65"/>
  <c r="BI123"/>
  <c r="BH123"/>
  <c r="BG123"/>
  <c r="BF123"/>
  <c r="T123"/>
  <c r="T122"/>
  <c r="R123"/>
  <c r="R122"/>
  <c r="P123"/>
  <c r="P122"/>
  <c r="BK123"/>
  <c r="BK122"/>
  <c r="J122"/>
  <c r="J123"/>
  <c r="BE123"/>
  <c r="J64"/>
  <c r="BI118"/>
  <c r="BH118"/>
  <c r="BG118"/>
  <c r="BF118"/>
  <c r="T118"/>
  <c r="R118"/>
  <c r="P118"/>
  <c r="BK118"/>
  <c r="J118"/>
  <c r="BE118"/>
  <c r="BI114"/>
  <c r="BH114"/>
  <c r="BG114"/>
  <c r="BF114"/>
  <c r="T114"/>
  <c r="R114"/>
  <c r="P114"/>
  <c r="BK114"/>
  <c r="J114"/>
  <c r="BE114"/>
  <c r="BI111"/>
  <c r="BH111"/>
  <c r="BG111"/>
  <c r="BF111"/>
  <c r="T111"/>
  <c r="R111"/>
  <c r="P111"/>
  <c r="BK111"/>
  <c r="J111"/>
  <c r="BE111"/>
  <c r="BI107"/>
  <c r="BH107"/>
  <c r="BG107"/>
  <c r="BF107"/>
  <c r="T107"/>
  <c r="T106"/>
  <c r="R107"/>
  <c r="R106"/>
  <c r="P107"/>
  <c r="P106"/>
  <c r="BK107"/>
  <c r="BK106"/>
  <c r="J106"/>
  <c r="J107"/>
  <c r="BE107"/>
  <c r="J63"/>
  <c r="BI103"/>
  <c r="BH103"/>
  <c r="BG103"/>
  <c r="BF103"/>
  <c r="T103"/>
  <c r="R103"/>
  <c r="P103"/>
  <c r="BK103"/>
  <c r="J103"/>
  <c r="BE103"/>
  <c r="BI102"/>
  <c r="BH102"/>
  <c r="BG102"/>
  <c r="BF102"/>
  <c r="T102"/>
  <c r="R102"/>
  <c r="P102"/>
  <c r="BK102"/>
  <c r="J102"/>
  <c r="BE102"/>
  <c r="BI99"/>
  <c r="BH99"/>
  <c r="BG99"/>
  <c r="BF99"/>
  <c r="T99"/>
  <c r="R99"/>
  <c r="P99"/>
  <c r="BK99"/>
  <c r="J99"/>
  <c r="BE99"/>
  <c r="BI96"/>
  <c r="BH96"/>
  <c r="BG96"/>
  <c r="BF96"/>
  <c r="T96"/>
  <c r="T95"/>
  <c r="R96"/>
  <c r="R95"/>
  <c r="P96"/>
  <c r="P95"/>
  <c r="BK96"/>
  <c r="BK95"/>
  <c r="J95"/>
  <c r="J96"/>
  <c r="BE96"/>
  <c r="J62"/>
  <c r="BI93"/>
  <c r="BH93"/>
  <c r="BG93"/>
  <c r="BF93"/>
  <c r="T93"/>
  <c r="R93"/>
  <c r="P93"/>
  <c r="BK93"/>
  <c r="J93"/>
  <c r="BE93"/>
  <c r="BI92"/>
  <c r="F37"/>
  <c i="1" r="BD56"/>
  <c i="3" r="BH92"/>
  <c r="F36"/>
  <c i="1" r="BC56"/>
  <c i="3" r="BG92"/>
  <c r="F35"/>
  <c i="1" r="BB56"/>
  <c i="3" r="BF92"/>
  <c r="J34"/>
  <c i="1" r="AW56"/>
  <c i="3" r="F34"/>
  <c i="1" r="BA56"/>
  <c i="3" r="T92"/>
  <c r="T91"/>
  <c r="T90"/>
  <c r="T89"/>
  <c r="R92"/>
  <c r="R91"/>
  <c r="R90"/>
  <c r="R89"/>
  <c r="P92"/>
  <c r="P91"/>
  <c r="P90"/>
  <c r="P89"/>
  <c i="1" r="AU56"/>
  <c i="3" r="BK92"/>
  <c r="BK91"/>
  <c r="J91"/>
  <c r="BK90"/>
  <c r="J90"/>
  <c r="BK89"/>
  <c r="J89"/>
  <c r="J59"/>
  <c r="J30"/>
  <c i="1" r="AG56"/>
  <c i="3" r="J92"/>
  <c r="BE92"/>
  <c r="J33"/>
  <c i="1" r="AV56"/>
  <c i="3" r="F33"/>
  <c i="1" r="AZ56"/>
  <c i="3" r="J61"/>
  <c r="J60"/>
  <c r="J86"/>
  <c r="J85"/>
  <c r="F85"/>
  <c r="F83"/>
  <c r="E81"/>
  <c r="J55"/>
  <c r="J54"/>
  <c r="F54"/>
  <c r="F52"/>
  <c r="E50"/>
  <c r="J39"/>
  <c r="J18"/>
  <c r="E18"/>
  <c r="F86"/>
  <c r="F55"/>
  <c r="J17"/>
  <c r="J12"/>
  <c r="J83"/>
  <c r="J52"/>
  <c r="E7"/>
  <c r="E79"/>
  <c r="E48"/>
  <c i="2" r="J37"/>
  <c r="J36"/>
  <c i="1" r="AY55"/>
  <c i="2" r="J35"/>
  <c i="1" r="AX55"/>
  <c i="2" r="BI231"/>
  <c r="BH231"/>
  <c r="BG231"/>
  <c r="BF231"/>
  <c r="T231"/>
  <c r="T230"/>
  <c r="T229"/>
  <c r="R231"/>
  <c r="R230"/>
  <c r="R229"/>
  <c r="P231"/>
  <c r="P230"/>
  <c r="P229"/>
  <c r="BK231"/>
  <c r="BK230"/>
  <c r="J230"/>
  <c r="BK229"/>
  <c r="J229"/>
  <c r="J231"/>
  <c r="BE231"/>
  <c r="J72"/>
  <c r="J71"/>
  <c r="BI225"/>
  <c r="BH225"/>
  <c r="BG225"/>
  <c r="BF225"/>
  <c r="T225"/>
  <c r="R225"/>
  <c r="P225"/>
  <c r="BK225"/>
  <c r="J225"/>
  <c r="BE225"/>
  <c r="BI224"/>
  <c r="BH224"/>
  <c r="BG224"/>
  <c r="BF224"/>
  <c r="T224"/>
  <c r="T223"/>
  <c r="R224"/>
  <c r="R223"/>
  <c r="P224"/>
  <c r="P223"/>
  <c r="BK224"/>
  <c r="BK223"/>
  <c r="J223"/>
  <c r="J224"/>
  <c r="BE224"/>
  <c r="J70"/>
  <c r="BI221"/>
  <c r="BH221"/>
  <c r="BG221"/>
  <c r="BF221"/>
  <c r="T221"/>
  <c r="R221"/>
  <c r="P221"/>
  <c r="BK221"/>
  <c r="J221"/>
  <c r="BE221"/>
  <c r="BI219"/>
  <c r="BH219"/>
  <c r="BG219"/>
  <c r="BF219"/>
  <c r="T219"/>
  <c r="R219"/>
  <c r="P219"/>
  <c r="BK219"/>
  <c r="J219"/>
  <c r="BE219"/>
  <c r="BI216"/>
  <c r="BH216"/>
  <c r="BG216"/>
  <c r="BF216"/>
  <c r="T216"/>
  <c r="T215"/>
  <c r="R216"/>
  <c r="R215"/>
  <c r="P216"/>
  <c r="P215"/>
  <c r="BK216"/>
  <c r="BK215"/>
  <c r="J215"/>
  <c r="J216"/>
  <c r="BE216"/>
  <c r="J69"/>
  <c r="BI213"/>
  <c r="BH213"/>
  <c r="BG213"/>
  <c r="BF213"/>
  <c r="T213"/>
  <c r="R213"/>
  <c r="P213"/>
  <c r="BK213"/>
  <c r="J213"/>
  <c r="BE213"/>
  <c r="BI211"/>
  <c r="BH211"/>
  <c r="BG211"/>
  <c r="BF211"/>
  <c r="T211"/>
  <c r="R211"/>
  <c r="P211"/>
  <c r="BK211"/>
  <c r="J211"/>
  <c r="BE211"/>
  <c r="BI206"/>
  <c r="BH206"/>
  <c r="BG206"/>
  <c r="BF206"/>
  <c r="T206"/>
  <c r="T205"/>
  <c r="R206"/>
  <c r="R205"/>
  <c r="P206"/>
  <c r="P205"/>
  <c r="BK206"/>
  <c r="BK205"/>
  <c r="J205"/>
  <c r="J206"/>
  <c r="BE206"/>
  <c r="J68"/>
  <c r="BI203"/>
  <c r="BH203"/>
  <c r="BG203"/>
  <c r="BF203"/>
  <c r="T203"/>
  <c r="R203"/>
  <c r="P203"/>
  <c r="BK203"/>
  <c r="J203"/>
  <c r="BE203"/>
  <c r="BI201"/>
  <c r="BH201"/>
  <c r="BG201"/>
  <c r="BF201"/>
  <c r="T201"/>
  <c r="R201"/>
  <c r="P201"/>
  <c r="BK201"/>
  <c r="J201"/>
  <c r="BE201"/>
  <c r="BI197"/>
  <c r="BH197"/>
  <c r="BG197"/>
  <c r="BF197"/>
  <c r="T197"/>
  <c r="T196"/>
  <c r="T195"/>
  <c r="R197"/>
  <c r="R196"/>
  <c r="R195"/>
  <c r="P197"/>
  <c r="P196"/>
  <c r="P195"/>
  <c r="BK197"/>
  <c r="BK196"/>
  <c r="J196"/>
  <c r="BK195"/>
  <c r="J195"/>
  <c r="J197"/>
  <c r="BE197"/>
  <c r="J67"/>
  <c r="J66"/>
  <c r="BI193"/>
  <c r="BH193"/>
  <c r="BG193"/>
  <c r="BF193"/>
  <c r="T193"/>
  <c r="T192"/>
  <c r="R193"/>
  <c r="R192"/>
  <c r="P193"/>
  <c r="P192"/>
  <c r="BK193"/>
  <c r="BK192"/>
  <c r="J192"/>
  <c r="J193"/>
  <c r="BE193"/>
  <c r="J65"/>
  <c r="BI190"/>
  <c r="BH190"/>
  <c r="BG190"/>
  <c r="BF190"/>
  <c r="T190"/>
  <c r="R190"/>
  <c r="P190"/>
  <c r="BK190"/>
  <c r="J190"/>
  <c r="BE190"/>
  <c r="BI188"/>
  <c r="BH188"/>
  <c r="BG188"/>
  <c r="BF188"/>
  <c r="T188"/>
  <c r="R188"/>
  <c r="P188"/>
  <c r="BK188"/>
  <c r="J188"/>
  <c r="BE188"/>
  <c r="BI184"/>
  <c r="BH184"/>
  <c r="BG184"/>
  <c r="BF184"/>
  <c r="T184"/>
  <c r="R184"/>
  <c r="P184"/>
  <c r="BK184"/>
  <c r="J184"/>
  <c r="BE184"/>
  <c r="BI180"/>
  <c r="BH180"/>
  <c r="BG180"/>
  <c r="BF180"/>
  <c r="T180"/>
  <c r="R180"/>
  <c r="P180"/>
  <c r="BK180"/>
  <c r="J180"/>
  <c r="BE180"/>
  <c r="BI176"/>
  <c r="BH176"/>
  <c r="BG176"/>
  <c r="BF176"/>
  <c r="T176"/>
  <c r="T175"/>
  <c r="R176"/>
  <c r="R175"/>
  <c r="P176"/>
  <c r="P175"/>
  <c r="BK176"/>
  <c r="BK175"/>
  <c r="J175"/>
  <c r="J176"/>
  <c r="BE176"/>
  <c r="J64"/>
  <c r="BI171"/>
  <c r="BH171"/>
  <c r="BG171"/>
  <c r="BF171"/>
  <c r="T171"/>
  <c r="R171"/>
  <c r="P171"/>
  <c r="BK171"/>
  <c r="J171"/>
  <c r="BE171"/>
  <c r="BI170"/>
  <c r="BH170"/>
  <c r="BG170"/>
  <c r="BF170"/>
  <c r="T170"/>
  <c r="R170"/>
  <c r="P170"/>
  <c r="BK170"/>
  <c r="J170"/>
  <c r="BE170"/>
  <c r="BI167"/>
  <c r="BH167"/>
  <c r="BG167"/>
  <c r="BF167"/>
  <c r="T167"/>
  <c r="R167"/>
  <c r="P167"/>
  <c r="BK167"/>
  <c r="J167"/>
  <c r="BE167"/>
  <c r="BI161"/>
  <c r="BH161"/>
  <c r="BG161"/>
  <c r="BF161"/>
  <c r="T161"/>
  <c r="R161"/>
  <c r="P161"/>
  <c r="BK161"/>
  <c r="J161"/>
  <c r="BE161"/>
  <c r="BI157"/>
  <c r="BH157"/>
  <c r="BG157"/>
  <c r="BF157"/>
  <c r="T157"/>
  <c r="T156"/>
  <c r="R157"/>
  <c r="R156"/>
  <c r="P157"/>
  <c r="P156"/>
  <c r="BK157"/>
  <c r="BK156"/>
  <c r="J156"/>
  <c r="J157"/>
  <c r="BE157"/>
  <c r="J63"/>
  <c r="BI155"/>
  <c r="BH155"/>
  <c r="BG155"/>
  <c r="BF155"/>
  <c r="T155"/>
  <c r="R155"/>
  <c r="P155"/>
  <c r="BK155"/>
  <c r="J155"/>
  <c r="BE155"/>
  <c r="BI150"/>
  <c r="BH150"/>
  <c r="BG150"/>
  <c r="BF150"/>
  <c r="T150"/>
  <c r="R150"/>
  <c r="P150"/>
  <c r="BK150"/>
  <c r="J150"/>
  <c r="BE150"/>
  <c r="BI146"/>
  <c r="BH146"/>
  <c r="BG146"/>
  <c r="BF146"/>
  <c r="T146"/>
  <c r="R146"/>
  <c r="P146"/>
  <c r="BK146"/>
  <c r="J146"/>
  <c r="BE146"/>
  <c r="BI141"/>
  <c r="BH141"/>
  <c r="BG141"/>
  <c r="BF141"/>
  <c r="T141"/>
  <c r="R141"/>
  <c r="P141"/>
  <c r="BK141"/>
  <c r="J141"/>
  <c r="BE141"/>
  <c r="BI138"/>
  <c r="BH138"/>
  <c r="BG138"/>
  <c r="BF138"/>
  <c r="T138"/>
  <c r="R138"/>
  <c r="P138"/>
  <c r="BK138"/>
  <c r="J138"/>
  <c r="BE138"/>
  <c r="BI135"/>
  <c r="BH135"/>
  <c r="BG135"/>
  <c r="BF135"/>
  <c r="T135"/>
  <c r="R135"/>
  <c r="P135"/>
  <c r="BK135"/>
  <c r="J135"/>
  <c r="BE135"/>
  <c r="BI133"/>
  <c r="BH133"/>
  <c r="BG133"/>
  <c r="BF133"/>
  <c r="T133"/>
  <c r="R133"/>
  <c r="P133"/>
  <c r="BK133"/>
  <c r="J133"/>
  <c r="BE133"/>
  <c r="BI126"/>
  <c r="BH126"/>
  <c r="BG126"/>
  <c r="BF126"/>
  <c r="T126"/>
  <c r="R126"/>
  <c r="P126"/>
  <c r="BK126"/>
  <c r="J126"/>
  <c r="BE126"/>
  <c r="BI123"/>
  <c r="BH123"/>
  <c r="BG123"/>
  <c r="BF123"/>
  <c r="T123"/>
  <c r="R123"/>
  <c r="P123"/>
  <c r="BK123"/>
  <c r="J123"/>
  <c r="BE123"/>
  <c r="BI119"/>
  <c r="BH119"/>
  <c r="BG119"/>
  <c r="BF119"/>
  <c r="T119"/>
  <c r="R119"/>
  <c r="P119"/>
  <c r="BK119"/>
  <c r="J119"/>
  <c r="BE119"/>
  <c r="BI113"/>
  <c r="BH113"/>
  <c r="BG113"/>
  <c r="BF113"/>
  <c r="T113"/>
  <c r="T112"/>
  <c r="R113"/>
  <c r="R112"/>
  <c r="P113"/>
  <c r="P112"/>
  <c r="BK113"/>
  <c r="BK112"/>
  <c r="J112"/>
  <c r="J113"/>
  <c r="BE113"/>
  <c r="J62"/>
  <c r="BI110"/>
  <c r="BH110"/>
  <c r="BG110"/>
  <c r="BF110"/>
  <c r="T110"/>
  <c r="R110"/>
  <c r="P110"/>
  <c r="BK110"/>
  <c r="J110"/>
  <c r="BE110"/>
  <c r="BI109"/>
  <c r="BH109"/>
  <c r="BG109"/>
  <c r="BF109"/>
  <c r="T109"/>
  <c r="R109"/>
  <c r="P109"/>
  <c r="BK109"/>
  <c r="J109"/>
  <c r="BE109"/>
  <c r="BI108"/>
  <c r="BH108"/>
  <c r="BG108"/>
  <c r="BF108"/>
  <c r="T108"/>
  <c r="R108"/>
  <c r="P108"/>
  <c r="BK108"/>
  <c r="J108"/>
  <c r="BE108"/>
  <c r="BI105"/>
  <c r="BH105"/>
  <c r="BG105"/>
  <c r="BF105"/>
  <c r="T105"/>
  <c r="R105"/>
  <c r="P105"/>
  <c r="BK105"/>
  <c r="J105"/>
  <c r="BE105"/>
  <c r="BI104"/>
  <c r="BH104"/>
  <c r="BG104"/>
  <c r="BF104"/>
  <c r="T104"/>
  <c r="R104"/>
  <c r="P104"/>
  <c r="BK104"/>
  <c r="J104"/>
  <c r="BE104"/>
  <c r="BI100"/>
  <c r="BH100"/>
  <c r="BG100"/>
  <c r="BF100"/>
  <c r="T100"/>
  <c r="R100"/>
  <c r="P100"/>
  <c r="BK100"/>
  <c r="J100"/>
  <c r="BE100"/>
  <c r="BI95"/>
  <c r="F37"/>
  <c i="1" r="BD55"/>
  <c i="2" r="BH95"/>
  <c r="F36"/>
  <c i="1" r="BC55"/>
  <c i="2" r="BG95"/>
  <c r="F35"/>
  <c i="1" r="BB55"/>
  <c i="2" r="BF95"/>
  <c r="J34"/>
  <c i="1" r="AW55"/>
  <c i="2" r="F34"/>
  <c i="1" r="BA55"/>
  <c i="2" r="T95"/>
  <c r="T94"/>
  <c r="T93"/>
  <c r="T92"/>
  <c r="R95"/>
  <c r="R94"/>
  <c r="R93"/>
  <c r="R92"/>
  <c r="P95"/>
  <c r="P94"/>
  <c r="P93"/>
  <c r="P92"/>
  <c i="1" r="AU55"/>
  <c i="2" r="BK95"/>
  <c r="BK94"/>
  <c r="J94"/>
  <c r="BK93"/>
  <c r="J93"/>
  <c r="BK92"/>
  <c r="J92"/>
  <c r="J59"/>
  <c r="J30"/>
  <c i="1" r="AG55"/>
  <c i="2" r="J95"/>
  <c r="BE95"/>
  <c r="J33"/>
  <c i="1" r="AV55"/>
  <c i="2" r="F33"/>
  <c i="1" r="AZ55"/>
  <c i="2" r="J61"/>
  <c r="J60"/>
  <c r="J89"/>
  <c r="J88"/>
  <c r="F88"/>
  <c r="F86"/>
  <c r="E84"/>
  <c r="J55"/>
  <c r="J54"/>
  <c r="F54"/>
  <c r="F52"/>
  <c r="E50"/>
  <c r="J39"/>
  <c r="J18"/>
  <c r="E18"/>
  <c r="F89"/>
  <c r="F55"/>
  <c r="J17"/>
  <c r="J12"/>
  <c r="J86"/>
  <c r="J52"/>
  <c r="E7"/>
  <c r="E82"/>
  <c r="E48"/>
  <c i="1" r="BD54"/>
  <c r="W33"/>
  <c r="BC54"/>
  <c r="W32"/>
  <c r="BB54"/>
  <c r="W31"/>
  <c r="BA54"/>
  <c r="W30"/>
  <c r="AZ54"/>
  <c r="W29"/>
  <c r="AY54"/>
  <c r="AX54"/>
  <c r="AW54"/>
  <c r="AK30"/>
  <c r="AV54"/>
  <c r="AK29"/>
  <c r="AU54"/>
  <c r="AT54"/>
  <c r="AS54"/>
  <c r="AG54"/>
  <c r="AK26"/>
  <c r="AT57"/>
  <c r="AN57"/>
  <c r="AT56"/>
  <c r="AN56"/>
  <c r="AT55"/>
  <c r="AN55"/>
  <c r="AN54"/>
  <c r="L50"/>
  <c r="AM50"/>
  <c r="AM49"/>
  <c r="L49"/>
  <c r="AM47"/>
  <c r="L47"/>
  <c r="L45"/>
  <c r="L44"/>
  <c r="AK35"/>
</calcChain>
</file>

<file path=xl/sharedStrings.xml><?xml version="1.0" encoding="utf-8"?>
<sst xmlns="http://schemas.openxmlformats.org/spreadsheetml/2006/main">
  <si>
    <t>Export Komplet</t>
  </si>
  <si>
    <t/>
  </si>
  <si>
    <t>2.0</t>
  </si>
  <si>
    <t>ZAMOK</t>
  </si>
  <si>
    <t>False</t>
  </si>
  <si>
    <t>{c5369498-0c92-47bb-97dc-432f96b4c37e}</t>
  </si>
  <si>
    <t>0,01</t>
  </si>
  <si>
    <t>21</t>
  </si>
  <si>
    <t>15</t>
  </si>
  <si>
    <t>REKAPITULACE STAVBY</t>
  </si>
  <si>
    <t xml:space="preserve">v ---  níže se nacházejí doplnkové a pomocné údaje k sestavám  --- v</t>
  </si>
  <si>
    <t>Návod na vyplnění</t>
  </si>
  <si>
    <t>0,001</t>
  </si>
  <si>
    <t>Kód:</t>
  </si>
  <si>
    <t>110519</t>
  </si>
  <si>
    <t xml:space="preserve">Měnit lze pouze buňky se žlutým podbarvením!_x000d_
_x000d_
1) na prvním listu Rekapitulace stavby vyplňte v sestavě_x000d_
_x000d_
    a) Souhrnný list_x000d_
       - údaje o Zhotoviteli_x000d_
         (přenesou se do ostatních sestav i v jiných listech)_x000d_
_x000d_
    b) Rekapitulace objektů_x000d_
       - potřebné Ostatní náklady_x000d_
_x000d_
2) na vybraných listech vyplňte v sestavě_x000d_
_x000d_
    a) Krycí list_x000d_
       - údaje o Zhotoviteli, pokud se liší od údajů o Zhotoviteli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</si>
  <si>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</si>
  <si>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Středisko Kostomlaty n.L.-Oprava fasády provozní budovy a zděného plotu</t>
  </si>
  <si>
    <t>KSO:</t>
  </si>
  <si>
    <t>801</t>
  </si>
  <si>
    <t>CC-CZ:</t>
  </si>
  <si>
    <t>1</t>
  </si>
  <si>
    <t>Místo:</t>
  </si>
  <si>
    <t>Kostomlaty n.L.</t>
  </si>
  <si>
    <t>Datum:</t>
  </si>
  <si>
    <t>11. 5. 2019</t>
  </si>
  <si>
    <t>CZ-CPV:</t>
  </si>
  <si>
    <t>45000000-7</t>
  </si>
  <si>
    <t>CZ-CPA:</t>
  </si>
  <si>
    <t>41</t>
  </si>
  <si>
    <t>Zadavatel:</t>
  </si>
  <si>
    <t>IČ:</t>
  </si>
  <si>
    <t>Povodí Labe s.p. Kostomlarty n.L.</t>
  </si>
  <si>
    <t>DIČ:</t>
  </si>
  <si>
    <t>Uchazeč:</t>
  </si>
  <si>
    <t>Vyplň údaj</t>
  </si>
  <si>
    <t>Projektant:</t>
  </si>
  <si>
    <t>Ing.arch.Jiří Dvořák</t>
  </si>
  <si>
    <t>True</t>
  </si>
  <si>
    <t>Zpracovatel:</t>
  </si>
  <si>
    <t>Poznámka:</t>
  </si>
  <si>
    <t xml:space="preserve">Z pracováno dle metodiky ÚRS s maximálním zatříděním položek (popisu činností) dle Třídníku stavebních konstrukcí a prací. Použita databáze směrných cen  Položky, které databáze neobsahuje, oceněny dle brutto ceníků příslušných dodavatelů. Veškeré názvy jednotlivých zařízení jsou uvedeny pouze pro určení technické úrovně a provozních parametrů. Ve všech případech lze použít i jiná než navržená zařízení, která mají podobnou nebo minimálně stejnou kvalitu, účinnost a výkon, parametry použití, ev. hlučnost (která bezpodmínečně splňuje platné hygienické normy).  Celková množství u jednotlivých položek (kusy, metry) byla odměřena a sečtena ručně a digitálně z výkresů.
</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</si>
  <si>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</si>
  <si>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</si>
  <si>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</si>
  <si>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</si>
  <si>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</si>
  <si>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</si>
  <si>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</si>
  <si>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</si>
  <si>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</si>
  <si>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</si>
  <si>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</si>
  <si>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</si>
  <si>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</si>
  <si>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</si>
  <si>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</si>
  <si>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</si>
  <si>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</si>
  <si>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</si>
  <si>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</si>
  <si>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</si>
  <si>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</si>
  <si>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</si>
  <si>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</si>
  <si>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</si>
  <si>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</si>
  <si>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</si>
  <si>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</si>
  <si>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</si>
  <si>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</si>
  <si>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</si>
  <si>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</si>
  <si>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</si>
  <si>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</si>
  <si>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</si>
  <si>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</si>
  <si>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</si>
  <si>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</si>
  <si>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</si>
  <si>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t>
  </si>
  <si>
    <t>11052019a</t>
  </si>
  <si>
    <t xml:space="preserve">Středisko Kostomlaty n.L.-Oprava fasády provozní budovy  - stavební část</t>
  </si>
  <si>
    <t>STA</t>
  </si>
  <si>
    <t>{5e542442-680e-4e60-bc6a-931fe08d1c67}</t>
  </si>
  <si>
    <t>2</t>
  </si>
  <si>
    <t>11052019b</t>
  </si>
  <si>
    <t xml:space="preserve">Středisko Kostomlaty n.L.-Oprava fasády zděného plotu   - stavební část</t>
  </si>
  <si>
    <t>{861b87a6-a02f-4c30-b399-22ebdf3246d2}</t>
  </si>
  <si>
    <t>815</t>
  </si>
  <si>
    <t>11052019c</t>
  </si>
  <si>
    <t>Středisko Kostomlaty n.L.-Oprava fasády provozní budovy a zděného plotu - VRN a Ostatní</t>
  </si>
  <si>
    <t>{e2a2539b-bb1d-40a9-a758-7e75a5e19107}</t>
  </si>
  <si>
    <t>KRYCÍ LIST SOUPISU PRACÍ</t>
  </si>
  <si>
    <t>Objekt:</t>
  </si>
  <si>
    <t xml:space="preserve">11052019a - Středisko Kostomlaty n.L.-Oprava fasády provozní budovy  - stavební část</t>
  </si>
  <si>
    <t>REKAPITULACE ČLENĚNÍ SOUPISU PRACÍ</t>
  </si>
  <si>
    <t>Kód dílu - Popis</t>
  </si>
  <si>
    <t>Cena celkem [CZK]</t>
  </si>
  <si>
    <t>Náklady ze soupisu prací</t>
  </si>
  <si>
    <t>-1</t>
  </si>
  <si>
    <t>HSV - Práce a dodávky HSV</t>
  </si>
  <si>
    <t xml:space="preserve">    3 - Svislé a kompletní konstrukce</t>
  </si>
  <si>
    <t xml:space="preserve">    6 - Úpravy povrchů, podlahy a osazování výplní</t>
  </si>
  <si>
    <t xml:space="preserve">    9 - Ostatní konstrukce a práce, bourání</t>
  </si>
  <si>
    <t xml:space="preserve">    997 - Přesun sutě</t>
  </si>
  <si>
    <t xml:space="preserve">    998 - Přesun hmot</t>
  </si>
  <si>
    <t>PSV - Práce a dodávky PSV</t>
  </si>
  <si>
    <t xml:space="preserve">    711 - Izolace proti vodě, vlhkosti a plynům</t>
  </si>
  <si>
    <t xml:space="preserve">    762 - Konstrukce tesařské</t>
  </si>
  <si>
    <t xml:space="preserve">    764 - Konstrukce klempířské</t>
  </si>
  <si>
    <t xml:space="preserve">    767 - Konstrukce zámečnické</t>
  </si>
  <si>
    <t>M - Práce a dodávky M</t>
  </si>
  <si>
    <t xml:space="preserve">    21-M - Elektromontáže</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</si>
  <si>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</si>
  <si>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</si>
  <si>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</si>
  <si>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</si>
  <si>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</si>
  <si>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</si>
  <si>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</si>
  <si>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</si>
  <si>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</si>
  <si>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</si>
  <si>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</si>
  <si>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</si>
  <si>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</si>
  <si>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</si>
  <si>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</si>
  <si>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</si>
  <si>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3</t>
  </si>
  <si>
    <t>Svislé a kompletní konstrukce</t>
  </si>
  <si>
    <t>K</t>
  </si>
  <si>
    <t>340271041</t>
  </si>
  <si>
    <t>Zazdívka otvorů v příčkách nebo stěnách plochy do 1 m2 tvárnicemi pórobetonovými tl 150 mm</t>
  </si>
  <si>
    <t>m2</t>
  </si>
  <si>
    <t>CS ÚRS 2019 01</t>
  </si>
  <si>
    <t>4</t>
  </si>
  <si>
    <t>-971068726</t>
  </si>
  <si>
    <t>VV</t>
  </si>
  <si>
    <t>"zazdívky oken, nik"</t>
  </si>
  <si>
    <t>0,6*0,3*2</t>
  </si>
  <si>
    <t>0,7*0,5*1</t>
  </si>
  <si>
    <t>Součet</t>
  </si>
  <si>
    <t>340271045</t>
  </si>
  <si>
    <t>Zazdívka otvorů v příčkách nebo stěnách plochy do 4 m2 tvárnicemi pórobetonovými tl 150 mm</t>
  </si>
  <si>
    <t>1577502475</t>
  </si>
  <si>
    <t>"dv"</t>
  </si>
  <si>
    <t>1,11*2*1</t>
  </si>
  <si>
    <t>500</t>
  </si>
  <si>
    <t>Ochrana konstrukcí</t>
  </si>
  <si>
    <t>soub</t>
  </si>
  <si>
    <t>-1533413490</t>
  </si>
  <si>
    <t>34101112a</t>
  </si>
  <si>
    <t>Zednické přípomoci Elektro</t>
  </si>
  <si>
    <t>kus</t>
  </si>
  <si>
    <t>-1071710258</t>
  </si>
  <si>
    <t>5</t>
  </si>
  <si>
    <t>3410211a</t>
  </si>
  <si>
    <t>Úklid stavby</t>
  </si>
  <si>
    <t>1872334804</t>
  </si>
  <si>
    <t>6</t>
  </si>
  <si>
    <t>34110115a</t>
  </si>
  <si>
    <t>Zednické výpomoci 767</t>
  </si>
  <si>
    <t>476436235</t>
  </si>
  <si>
    <t>7</t>
  </si>
  <si>
    <t>34110116a</t>
  </si>
  <si>
    <t>Zednické výpomoci k 764</t>
  </si>
  <si>
    <t>-1183835743</t>
  </si>
  <si>
    <t>Úpravy povrchů, podlahy a osazování výplní</t>
  </si>
  <si>
    <t>8</t>
  </si>
  <si>
    <t>612325301</t>
  </si>
  <si>
    <t>Vápenocementová hladká omítka ostění nebo nadpraží</t>
  </si>
  <si>
    <t>418067440</t>
  </si>
  <si>
    <t>PSC</t>
  </si>
  <si>
    <t xml:space="preserve">Poznámka k souboru cen:_x000d_
1. Ceny lze použít jen pro ocenění samostatně upravovaného ostění a nadpraží ( např. při dodatečné výměně oken nebo zárubní ) v šířce do 300 mm okolo upravovaného otvoru. </t>
  </si>
  <si>
    <t>"ost okena dve"</t>
  </si>
  <si>
    <t>(0,6+0,6+0,3)*0,3</t>
  </si>
  <si>
    <t>(2+2+0,9)*0,25</t>
  </si>
  <si>
    <t>9</t>
  </si>
  <si>
    <t>612335223</t>
  </si>
  <si>
    <t>Štuková omítka malých ploch do 1,0 m2 na stěnách</t>
  </si>
  <si>
    <t>371115968</t>
  </si>
  <si>
    <t>"zad mal pl"</t>
  </si>
  <si>
    <t>3*2</t>
  </si>
  <si>
    <t>10</t>
  </si>
  <si>
    <t>612335225</t>
  </si>
  <si>
    <t>Štuková omítka malých ploch do 4,0 m2 na stěnách</t>
  </si>
  <si>
    <t>-34519846</t>
  </si>
  <si>
    <t>1*2</t>
  </si>
  <si>
    <t>11</t>
  </si>
  <si>
    <t>622142001</t>
  </si>
  <si>
    <t>Potažení vnějších stěn sklovláknitým pletivem vtlačeným do tenkovrstvé hmoty</t>
  </si>
  <si>
    <t>1063861408</t>
  </si>
  <si>
    <t xml:space="preserve">Poznámka k souboru cen:_x000d_
1. V cenách -2001 jsou započteny i náklady na tmel. </t>
  </si>
  <si>
    <t>"obj"</t>
  </si>
  <si>
    <t>122</t>
  </si>
  <si>
    <t>"sokl"</t>
  </si>
  <si>
    <t>21,7</t>
  </si>
  <si>
    <t>12</t>
  </si>
  <si>
    <t>622325103</t>
  </si>
  <si>
    <t>Oprava vnější vápenocementové hladké omítky složitosti 1 stěn v rozsahu do 50%</t>
  </si>
  <si>
    <t>1629662802</t>
  </si>
  <si>
    <t>143,7*0,75</t>
  </si>
  <si>
    <t>13</t>
  </si>
  <si>
    <t>622541021</t>
  </si>
  <si>
    <t>Tenkovrstvá silikonsilikátová zrnitá omítka tl. 2,0 mm včetně penetrace vnějších stěn</t>
  </si>
  <si>
    <t>-1075410567</t>
  </si>
  <si>
    <t>14</t>
  </si>
  <si>
    <t>62255001a</t>
  </si>
  <si>
    <t>Marmolit stěny</t>
  </si>
  <si>
    <t>-1262419720</t>
  </si>
  <si>
    <t>632450121</t>
  </si>
  <si>
    <t>Vyrovnávací cementový potěr tl do 20 mm ze suchých směsí provedený v pásu</t>
  </si>
  <si>
    <t>16</t>
  </si>
  <si>
    <t>1209597365</t>
  </si>
  <si>
    <t xml:space="preserve">Poznámka k souboru cen:_x000d_
1. Ceny –0121 až –0124 jsou určeny pro vyrovnávací potěr v pásu vodorovný nebo ve spádu do 15° na zdivu jako podklad pod izolaci, pod parapety z prefabrikovaných dílců, pod oplechování, jako podklad pro uložení ocelových profilů, překladů, stropních nosníků, apod. 2. Ceny –0131 až –0134 jsou určeny pro vyrovnávací potěr v ploše na stropech z prefabrikovaných dílců jako podklad pod izolaci, pod podlahové konstrukce apod., na mazaninách jen jako podklad pod izolaci proti vodě, jako ochrana izolace shora tvořící lože při kladení plošných prefa panelů (např. v kanálech). 3. Ceny –0131 až –0134 lze použít i pro podlévání provizorně podklínovaných patek usazených strojů a technologických zařízení, s náležitým zatemováním hutné malty. 4. V cenách jsou započteny i náklady na základní stržení povrchu potěru s urovnáním vibrační lištou nebo dřevěným hladítkem. </t>
  </si>
  <si>
    <t>"Pod par"</t>
  </si>
  <si>
    <t>(2,85+2,1+1,8+1,8+1,5+1,2+0,9)*0,2</t>
  </si>
  <si>
    <t>64294311a</t>
  </si>
  <si>
    <t>DMTZ a spět MZT prvků el. a pod ve fasádě</t>
  </si>
  <si>
    <t>-1165131023</t>
  </si>
  <si>
    <t>"světla drž.has.př jejich mont a dem na fasádě"</t>
  </si>
  <si>
    <t>8*2</t>
  </si>
  <si>
    <t>17</t>
  </si>
  <si>
    <t>644941111</t>
  </si>
  <si>
    <t>Osazování ventilačních mřížek velikosti do 150 mm</t>
  </si>
  <si>
    <t>219254217</t>
  </si>
  <si>
    <t xml:space="preserve">Poznámka k souboru cen:_x000d_
1. V cenách nejsou započteny náklady na dodávku průvětrníku nebo mřížky, tyto se oceňují ve specifikaci. </t>
  </si>
  <si>
    <t>"fas plot i obj"</t>
  </si>
  <si>
    <t>29</t>
  </si>
  <si>
    <t>18</t>
  </si>
  <si>
    <t>M</t>
  </si>
  <si>
    <t>55341410</t>
  </si>
  <si>
    <t>průvětrník mřížový s klapkami 150mm</t>
  </si>
  <si>
    <t>2102614200</t>
  </si>
  <si>
    <t>Ostatní konstrukce a práce, bourání</t>
  </si>
  <si>
    <t>19</t>
  </si>
  <si>
    <t>949101112</t>
  </si>
  <si>
    <t>Lešení pomocné pro objekty pozemních staveb s lešeňovou podlahou v do 3,5 m zatížení do 150 kg/m2</t>
  </si>
  <si>
    <t>554582492</t>
  </si>
  <si>
    <t xml:space="preserve">Poznámka k souboru cen:_x000d_
1. V ceně jsou započteny i náklady na montáž, opotřebení a demontáž lešení. 2. V ceně nejsou započteny náklady na manipulaci s lešením; tyto jsou již zahrnuty v cenách příslušných stavebních prací. 3. Množství měrných jednotek se určuje m2 podlahové plochy, na které se práce provádí. </t>
  </si>
  <si>
    <t>150</t>
  </si>
  <si>
    <t>20</t>
  </si>
  <si>
    <t>974031164</t>
  </si>
  <si>
    <t>Vysekání rýh ve zdivu cihelném hl do 150 mm š do 150 mm</t>
  </si>
  <si>
    <t>m</t>
  </si>
  <si>
    <t>1135613880</t>
  </si>
  <si>
    <t>"zad.okne nik"</t>
  </si>
  <si>
    <t>2*2</t>
  </si>
  <si>
    <t>0,7*2</t>
  </si>
  <si>
    <t>0,6*2*2</t>
  </si>
  <si>
    <t>976072321</t>
  </si>
  <si>
    <t>Vybourání h dvířek pl přes 0,3 m2 ze zdiva cihelného</t>
  </si>
  <si>
    <t>-1475856813</t>
  </si>
  <si>
    <t>22</t>
  </si>
  <si>
    <t>976074131</t>
  </si>
  <si>
    <t>Vybourání kotevních želez ze zdiva cihelného na MC</t>
  </si>
  <si>
    <t>1366102716</t>
  </si>
  <si>
    <t>23</t>
  </si>
  <si>
    <t>978036141</t>
  </si>
  <si>
    <t>Otlučení (osekání) cementových omítek vnějších ploch v rozsahu20% do 30 %</t>
  </si>
  <si>
    <t>-1706435111</t>
  </si>
  <si>
    <t>997</t>
  </si>
  <si>
    <t>Přesun sutě</t>
  </si>
  <si>
    <t>24</t>
  </si>
  <si>
    <t>997013831</t>
  </si>
  <si>
    <t>Poplatek za uložení na skládce (skládkovné) stavebního odpadu směsného kód odpadu 170 904</t>
  </si>
  <si>
    <t>t</t>
  </si>
  <si>
    <t>1247820993</t>
  </si>
  <si>
    <t xml:space="preserve">Poznámka k souboru cen:_x000d_
1. Ceny uvedené v souboru cen je doporučeno upravit podle aktuálních cen místně příslušné skládky odpadů. 2. Uložení odpadů neuvedených v souboru cen se oceňuje individuálně. 3. V cenách je započítán poplatek za ukládaní odpadu dle zákona 185/2001 Sb. 4. Případné drcení stavebního odpadu lze ocenit souborem cen 997 00-60 Drcení stavebního odpadu z katalogu 800-6 Demolice objektů. </t>
  </si>
  <si>
    <t>2,715</t>
  </si>
  <si>
    <t>25</t>
  </si>
  <si>
    <t>997221571</t>
  </si>
  <si>
    <t>Vodorovná doprava vybouraných hmot do 1 km</t>
  </si>
  <si>
    <t>1289622113</t>
  </si>
  <si>
    <t xml:space="preserve">Poznámka k souboru cen:_x000d_
1. Ceny nelze použít pro vodorovnou dopravu vybouraných hmot po železnici, po vodě nebo neobvyklými dopravními prostředky. 2. Je-li na dopravní dráze pro vodorovnou dopravu vybouraných hmot překážka, pro kterou je nutno vybourané hmoty překládat z jednoho dopravního prostředku na druhý, oceňuje se tato doprava v každém úseku samostatně. </t>
  </si>
  <si>
    <t>26</t>
  </si>
  <si>
    <t>997221579</t>
  </si>
  <si>
    <t>Příplatek ZKD 1 km u vodorovné dopravy vybouraných hmot</t>
  </si>
  <si>
    <t>409719536</t>
  </si>
  <si>
    <t>2,715*9</t>
  </si>
  <si>
    <t>27</t>
  </si>
  <si>
    <t>997221612</t>
  </si>
  <si>
    <t>Nakládání vybouraných hmot na dopravní prostředky pro vodorovnou dopravu</t>
  </si>
  <si>
    <t>-1798002289</t>
  </si>
  <si>
    <t xml:space="preserve">Poznámka k souboru cen:_x000d_
1. Ceny lze použít i pro překládání při lomené dopravě. 2. Ceny nelze použít při dopravě po železnici, po vodě nebo neobvyklými dopravními prostředky. </t>
  </si>
  <si>
    <t>28</t>
  </si>
  <si>
    <t>997321211</t>
  </si>
  <si>
    <t>Svislá doprava suti a vybouraných hmot v do 4 m</t>
  </si>
  <si>
    <t>-1341874264</t>
  </si>
  <si>
    <t xml:space="preserve">Poznámka k souboru cen:_x000d_
1. Výška svislé dopravy je svislá vzdálenost mezi místem nakládání do zařízení pro svislou dopravu a místem, kde se toto zařízení vyprazdňuje. 2. Ceny nelze použít pro pouhé shazování suti nebo vybouraných hmot z jakékoliv výšky bez užití dopravního zařízení; náklady na toto shazování jsou započteny v cenách souboru cen 960 . . -12 Bourání konstrukcí vodních staveb a 978 02-71 Odstranění poškozených cementových omítek. </t>
  </si>
  <si>
    <t>998</t>
  </si>
  <si>
    <t>Přesun hmot</t>
  </si>
  <si>
    <t>998018002</t>
  </si>
  <si>
    <t>Přesun hmot ruční pro budovy v do 12 m</t>
  </si>
  <si>
    <t>44393199</t>
  </si>
  <si>
    <t xml:space="preserve">Poznámka k souboru cen:_x000d_
1. Ceny -7001 až -7006 lze použít v případě, kdy dochází ke ztížení přesunu např. tím, že není možné instalovat jeřáb. 2. K cenám -7001 až -7006 lze použít příplatky za zvětšený přesun -1014 až -1019, -2034 až -2039 nebo -2114 až 2119. 3. Jestliže pro svislý přesun používá zařízení investora (např. výtah v budově), užijí se pro ocenění přesunu hmot ceny stanovené pro nejmenší výšku, tj. 6 m. </t>
  </si>
  <si>
    <t>PSV</t>
  </si>
  <si>
    <t>Práce a dodávky PSV</t>
  </si>
  <si>
    <t>711</t>
  </si>
  <si>
    <t>Izolace proti vodě, vlhkosti a plynům</t>
  </si>
  <si>
    <t>30</t>
  </si>
  <si>
    <t>711161384</t>
  </si>
  <si>
    <t>Izolace proti zemní vlhkosti nopovou fólií ukončení provětrávací lištou</t>
  </si>
  <si>
    <t>-1387457704</t>
  </si>
  <si>
    <t>"úpr u soklu TO"</t>
  </si>
  <si>
    <t>31</t>
  </si>
  <si>
    <t>998711102</t>
  </si>
  <si>
    <t>Přesun hmot tonážní pro izolace proti vodě, vlhkosti a plynům v objektech výšky do 12 m</t>
  </si>
  <si>
    <t>-1901210676</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</si>
  <si>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-1181 pro přesun prováděný bez použití mechanizace, tj. za ztížených podmínek, lze použít pouze pro hmotnost materiálu, která se tímto způsobem skutečně přemísťuje. </t>
  </si>
  <si>
    <t>32</t>
  </si>
  <si>
    <t>998711181</t>
  </si>
  <si>
    <t>Příplatek k přesunu hmot tonážní 711 prováděný bez použití mechanizace</t>
  </si>
  <si>
    <t>1888619319</t>
  </si>
  <si>
    <t>762</t>
  </si>
  <si>
    <t>Konstrukce tesařské</t>
  </si>
  <si>
    <t>33</t>
  </si>
  <si>
    <t>762332922</t>
  </si>
  <si>
    <t>Doplnění části střešní vazby z hranolů průřezové plochy do 224 cm2 včetně materiálu</t>
  </si>
  <si>
    <t>306505144</t>
  </si>
  <si>
    <t xml:space="preserve">Poznámka k souboru cen:_x000d_
1. U položek vyřezání střešní vazby -1911 až -1954 se množství měrných jednotek určuje v m délky prvků, bez čepů. 2. U položek doplnění části střešní vazby -2921 až -3915 se množství měrných jednotek určuje v m součtem délek jednotlivých prvků. 3. Ceny lze použít i pro ocenění oprav prostorových vázáných konstrukcí. </t>
  </si>
  <si>
    <t>"dopl krokv"</t>
  </si>
  <si>
    <t>13*2</t>
  </si>
  <si>
    <t>34</t>
  </si>
  <si>
    <t>998762101</t>
  </si>
  <si>
    <t>Přesun hmot tonážní pro kce tesařské v objektech v do 6 m</t>
  </si>
  <si>
    <t>615688858</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</si>
  <si>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-2181 pro přesun prováděný bez použití mechanizace, tj. za ztížených podmínek, lze použít pouze pro hmotnost materiálu, která se tímto způsobem skutečně přemísťuje. </t>
  </si>
  <si>
    <t>35</t>
  </si>
  <si>
    <t>998762181</t>
  </si>
  <si>
    <t>Příplatek k přesunu hmot tonážní 762 prováděný bez použití mechanizace</t>
  </si>
  <si>
    <t>-1285364701</t>
  </si>
  <si>
    <t>764</t>
  </si>
  <si>
    <t>Konstrukce klempířské</t>
  </si>
  <si>
    <t>36</t>
  </si>
  <si>
    <t>764226403</t>
  </si>
  <si>
    <t>Oplechování parapetů rovných mechanicky kotvené z Al plechu rš 250 mm</t>
  </si>
  <si>
    <t>568776809</t>
  </si>
  <si>
    <t>12,15</t>
  </si>
  <si>
    <t>37</t>
  </si>
  <si>
    <t>998764102</t>
  </si>
  <si>
    <t>Přesun hmot tonážní pro konstrukce klempířské v objektech v do 12 m</t>
  </si>
  <si>
    <t>93868377</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</si>
  <si>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-4181 pro přesun prováděný bez použití mechanizace, tj. za ztížených podmínek, lze použít pouze pro hmotnost materiálu, která se tímto způsobem skutečně přemísťuje. </t>
  </si>
  <si>
    <t>38</t>
  </si>
  <si>
    <t>998764181</t>
  </si>
  <si>
    <t>Příplatek k přesunu hmot tonážní 764 prováděný bez použití mechanizace</t>
  </si>
  <si>
    <t>2131646610</t>
  </si>
  <si>
    <t>767</t>
  </si>
  <si>
    <t>Konstrukce zámečnické</t>
  </si>
  <si>
    <t>39</t>
  </si>
  <si>
    <t>76764031a</t>
  </si>
  <si>
    <t>Montáž dveří, branky ocelové venkovní do v2,2m jednokřídlé</t>
  </si>
  <si>
    <t>-1957822358</t>
  </si>
  <si>
    <t>40</t>
  </si>
  <si>
    <t>767641800</t>
  </si>
  <si>
    <t>Demontáž zárubní dveří odřezáním plochy do 2,5 m2</t>
  </si>
  <si>
    <t>-757614093</t>
  </si>
  <si>
    <t>"DMTZ Branky srovnatelně"</t>
  </si>
  <si>
    <t>Práce a dodávky M</t>
  </si>
  <si>
    <t>21-M</t>
  </si>
  <si>
    <t>Elektromontáže</t>
  </si>
  <si>
    <t>21010212a</t>
  </si>
  <si>
    <t>Přepojení elketr na fasádě</t>
  </si>
  <si>
    <t>64</t>
  </si>
  <si>
    <t>-2125164218</t>
  </si>
  <si>
    <t xml:space="preserve">11052019b - Středisko Kostomlaty n.L.-Oprava fasády zděného plotu   - stavební část</t>
  </si>
  <si>
    <t xml:space="preserve">    4 - Vodorovné konstrukce</t>
  </si>
  <si>
    <t xml:space="preserve">    6 - Úpravy povrchů</t>
  </si>
  <si>
    <t xml:space="preserve">    765 - Krytina skládaná</t>
  </si>
  <si>
    <t>34101111a</t>
  </si>
  <si>
    <t>-1436280485</t>
  </si>
  <si>
    <t>-902622000</t>
  </si>
  <si>
    <t>Vodorovné konstrukce</t>
  </si>
  <si>
    <t>417321313</t>
  </si>
  <si>
    <t>Ztužující pásy a věnce ze ŽB tř. C 16/20</t>
  </si>
  <si>
    <t>m3</t>
  </si>
  <si>
    <t>-1938068501</t>
  </si>
  <si>
    <t>17,3*0,45*0,05</t>
  </si>
  <si>
    <t>417351115</t>
  </si>
  <si>
    <t>Zřízení bednění ztužujících věnců</t>
  </si>
  <si>
    <t>1514975557</t>
  </si>
  <si>
    <t>17,3*2*0,05</t>
  </si>
  <si>
    <t>417351116</t>
  </si>
  <si>
    <t>Odstranění bednění ztužujících věnců</t>
  </si>
  <si>
    <t>-1881766775</t>
  </si>
  <si>
    <t>417362021</t>
  </si>
  <si>
    <t>Výztuž ztužujících pásů a věnců svařovanými sítěmi Kari</t>
  </si>
  <si>
    <t>-857573556</t>
  </si>
  <si>
    <t>17,3*0,45*0,0035</t>
  </si>
  <si>
    <t>Úpravy povrchů</t>
  </si>
  <si>
    <t>-366417259</t>
  </si>
  <si>
    <t>78</t>
  </si>
  <si>
    <t>622325102</t>
  </si>
  <si>
    <t>Oprava vnější vápenocementové hladké omítky složitosti 1 stěn v rozsahu 20 do 30%</t>
  </si>
  <si>
    <t>-268060712</t>
  </si>
  <si>
    <t>205145068</t>
  </si>
  <si>
    <t>"stěny opl"</t>
  </si>
  <si>
    <t>60</t>
  </si>
  <si>
    <t>-1032441107</t>
  </si>
  <si>
    <t>"sokl opl"</t>
  </si>
  <si>
    <t>-925786422</t>
  </si>
  <si>
    <t>"omitka"</t>
  </si>
  <si>
    <t>"pro marm,"</t>
  </si>
  <si>
    <t>-1745298879</t>
  </si>
  <si>
    <t>1,566</t>
  </si>
  <si>
    <t>1606436964</t>
  </si>
  <si>
    <t>-1066785778</t>
  </si>
  <si>
    <t>9*1,566</t>
  </si>
  <si>
    <t>-1974962145</t>
  </si>
  <si>
    <t>-386684343</t>
  </si>
  <si>
    <t>764224407</t>
  </si>
  <si>
    <t>Oplechování horních ploch a nadezdívek (atik) bez rohů z Al plechu palisandr mechanicky kotvené rš 670 mm</t>
  </si>
  <si>
    <t>1730810889</t>
  </si>
  <si>
    <t>450969181</t>
  </si>
  <si>
    <t>1691221899</t>
  </si>
  <si>
    <t>765</t>
  </si>
  <si>
    <t>Krytina skládaná</t>
  </si>
  <si>
    <t>765211819</t>
  </si>
  <si>
    <t>Demontáž krytiny keramické hladké na zdech s tvrdou maltou do suti</t>
  </si>
  <si>
    <t>-449179994</t>
  </si>
  <si>
    <t>"odstr tašek na pl"</t>
  </si>
  <si>
    <t>17,3</t>
  </si>
  <si>
    <t>11052019c - Středisko Kostomlaty n.L.-Oprava fasády provozní budovy a zděného plotu - VRN a Ostatní</t>
  </si>
  <si>
    <t>VRN - Vedlejší rozpočtové náklady</t>
  </si>
  <si>
    <t xml:space="preserve">    VRN3 - Zařízení staveniště</t>
  </si>
  <si>
    <t>VRN</t>
  </si>
  <si>
    <t>Vedlejší rozpočtové náklady</t>
  </si>
  <si>
    <t>VRN3</t>
  </si>
  <si>
    <t>Zařízení staveniště</t>
  </si>
  <si>
    <t>030001000</t>
  </si>
  <si>
    <t>Kus</t>
  </si>
  <si>
    <t>1024</t>
  </si>
  <si>
    <t>-1134216497</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</si>
</sst>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33">
    <font>
      <sz val="8"/>
      <name val="Arial CE"/>
      <family val="2"/>
    </font>
    <font>
      <sz val="8"/>
      <color rgb="FF969696"/>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FF000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8"/>
      <name val="Arial CE"/>
    </font>
    <font>
      <sz val="12"/>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b/>
      <sz val="12"/>
      <color rgb="FF800000"/>
      <name val="Arial CE"/>
    </font>
    <font>
      <sz val="8"/>
      <color rgb="FF960000"/>
      <name val="Arial CE"/>
    </font>
    <font>
      <sz val="7"/>
      <color rgb="FF969696"/>
      <name val="Arial CE"/>
    </font>
    <font>
      <i/>
      <sz val="7"/>
      <color rgb="FF969696"/>
      <name val="Arial CE"/>
    </font>
    <font>
      <i/>
      <sz val="8"/>
      <color rgb="FF0000FF"/>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s>
  <cellStyleXfs count="2">
    <xf numFmtId="0" fontId="0" fillId="0" borderId="0"/>
    <xf numFmtId="0" fontId="32" fillId="0" borderId="0" applyNumberFormat="0" applyFill="0" applyBorder="0" applyAlignment="0" applyProtection="0"/>
  </cellStyleXfs>
  <cellXfs count="276">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0" fillId="0" borderId="0" xfId="0" applyFont="1" applyAlignment="1">
      <alignment vertical="center" wrapText="1"/>
    </xf>
    <xf numFmtId="0" fontId="5" fillId="0" borderId="0" xfId="0" applyFont="1" applyAlignment="1">
      <alignment vertical="center"/>
    </xf>
    <xf numFmtId="0" fontId="6" fillId="0" borderId="0" xfId="0" applyFont="1" applyAlignment="1">
      <alignment vertical="center"/>
    </xf>
    <xf numFmtId="0" fontId="0" fillId="0" borderId="0" xfId="0" applyFont="1" applyAlignment="1">
      <alignment horizontal="center" vertical="center" wrapText="1"/>
    </xf>
    <xf numFmtId="0" fontId="7" fillId="0" borderId="0" xfId="0" applyFont="1" applyAlignment="1"/>
    <xf numFmtId="0" fontId="8" fillId="0" borderId="0" xfId="0" applyFont="1" applyAlignment="1">
      <alignment vertical="center"/>
    </xf>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2" fillId="0" borderId="0" xfId="0" applyFont="1" applyAlignment="1" applyProtection="1">
      <alignment horizontal="left" vertical="center"/>
    </xf>
    <xf numFmtId="0" fontId="13" fillId="0" borderId="0" xfId="0" applyFont="1" applyAlignment="1">
      <alignment horizontal="left" vertical="center"/>
    </xf>
    <xf numFmtId="0" fontId="14" fillId="0" borderId="0" xfId="0" applyFont="1" applyAlignment="1">
      <alignment horizontal="left" vertical="center"/>
    </xf>
    <xf numFmtId="0" fontId="1" fillId="0" borderId="0" xfId="0" applyFont="1" applyAlignment="1" applyProtection="1">
      <alignment horizontal="left" vertical="top"/>
    </xf>
    <xf numFmtId="0" fontId="0" fillId="0" borderId="0" xfId="0" applyFont="1" applyAlignment="1" applyProtection="1">
      <alignment horizontal="left" vertical="center"/>
    </xf>
    <xf numFmtId="0" fontId="15" fillId="0" borderId="0" xfId="0" applyFont="1" applyAlignment="1">
      <alignment horizontal="left" vertical="top" wrapText="1"/>
    </xf>
    <xf numFmtId="0" fontId="2" fillId="0" borderId="0" xfId="0" applyFont="1" applyAlignment="1" applyProtection="1">
      <alignment horizontal="left" vertical="top"/>
    </xf>
    <xf numFmtId="0" fontId="2" fillId="0" borderId="0" xfId="0" applyFont="1" applyAlignment="1" applyProtection="1">
      <alignment horizontal="left" vertical="top" wrapText="1"/>
    </xf>
    <xf numFmtId="0" fontId="15" fillId="0" borderId="0" xfId="0" applyFont="1" applyAlignment="1">
      <alignment horizontal="left" vertical="center"/>
    </xf>
    <xf numFmtId="0" fontId="1" fillId="0" borderId="0" xfId="0" applyFont="1" applyAlignment="1" applyProtection="1">
      <alignment horizontal="left" vertical="center"/>
    </xf>
    <xf numFmtId="0" fontId="0" fillId="2" borderId="0" xfId="0" applyFont="1" applyFill="1" applyAlignment="1" applyProtection="1">
      <alignment horizontal="left" vertical="center"/>
      <protection locked="0"/>
    </xf>
    <xf numFmtId="0" fontId="0" fillId="0" borderId="0" xfId="0" applyFont="1" applyAlignment="1" applyProtection="1">
      <alignment horizontal="left" vertical="top"/>
    </xf>
    <xf numFmtId="49" fontId="0" fillId="2" borderId="0" xfId="0" applyNumberFormat="1" applyFont="1" applyFill="1" applyAlignment="1" applyProtection="1">
      <alignment horizontal="left" vertical="center"/>
      <protection locked="0"/>
    </xf>
    <xf numFmtId="49" fontId="0" fillId="0" borderId="0" xfId="0" applyNumberFormat="1" applyFont="1" applyAlignment="1" applyProtection="1">
      <alignment horizontal="left" vertical="center"/>
    </xf>
    <xf numFmtId="0" fontId="0" fillId="0" borderId="0" xfId="0" applyFont="1" applyAlignment="1" applyProtection="1">
      <alignment horizontal="left" vertical="center" wrapText="1"/>
    </xf>
    <xf numFmtId="0" fontId="0" fillId="0" borderId="4" xfId="0" applyBorder="1" applyProtection="1"/>
    <xf numFmtId="0" fontId="0" fillId="0" borderId="3" xfId="0" applyFont="1" applyBorder="1" applyAlignment="1" applyProtection="1">
      <alignment vertical="center"/>
    </xf>
    <xf numFmtId="0" fontId="0" fillId="0" borderId="0" xfId="0" applyFont="1" applyAlignment="1" applyProtection="1">
      <alignment vertical="center"/>
    </xf>
    <xf numFmtId="0" fontId="16" fillId="0" borderId="5" xfId="0" applyFont="1" applyBorder="1" applyAlignment="1" applyProtection="1">
      <alignment horizontal="left" vertical="center"/>
    </xf>
    <xf numFmtId="0" fontId="0" fillId="0" borderId="5" xfId="0" applyFont="1" applyBorder="1" applyAlignment="1" applyProtection="1">
      <alignment vertical="center"/>
    </xf>
    <xf numFmtId="4" fontId="16" fillId="0" borderId="5" xfId="0" applyNumberFormat="1" applyFont="1" applyBorder="1" applyAlignment="1" applyProtection="1">
      <alignment vertical="center"/>
    </xf>
    <xf numFmtId="0" fontId="0" fillId="0" borderId="3" xfId="0" applyFont="1" applyBorder="1" applyAlignment="1">
      <alignment vertical="center"/>
    </xf>
    <xf numFmtId="0" fontId="1" fillId="0" borderId="0" xfId="0" applyFont="1" applyAlignment="1" applyProtection="1">
      <alignment horizontal="right" vertical="center"/>
    </xf>
    <xf numFmtId="0" fontId="1" fillId="0" borderId="3"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right" vertical="center"/>
    </xf>
    <xf numFmtId="4" fontId="15" fillId="0" borderId="0" xfId="0" applyNumberFormat="1" applyFont="1" applyAlignment="1" applyProtection="1">
      <alignment vertical="center"/>
    </xf>
    <xf numFmtId="0" fontId="1" fillId="0" borderId="3" xfId="0" applyFont="1" applyBorder="1" applyAlignment="1">
      <alignment vertical="center"/>
    </xf>
    <xf numFmtId="0" fontId="0" fillId="3" borderId="0" xfId="0" applyFont="1" applyFill="1" applyAlignment="1" applyProtection="1">
      <alignment vertical="center"/>
    </xf>
    <xf numFmtId="0" fontId="3"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3" fillId="3" borderId="7" xfId="0" applyFont="1" applyFill="1" applyBorder="1" applyAlignment="1" applyProtection="1">
      <alignment horizontal="center" vertical="center"/>
    </xf>
    <xf numFmtId="0" fontId="3" fillId="3" borderId="7" xfId="0" applyFont="1" applyFill="1" applyBorder="1" applyAlignment="1" applyProtection="1">
      <alignment horizontal="left" vertical="center"/>
    </xf>
    <xf numFmtId="4" fontId="3"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horizontal="left" vertical="center"/>
    </xf>
    <xf numFmtId="0" fontId="2" fillId="0" borderId="0" xfId="0" applyFont="1" applyAlignment="1" applyProtection="1">
      <alignment vertical="center"/>
    </xf>
    <xf numFmtId="0" fontId="2" fillId="0" borderId="0" xfId="0" applyFont="1" applyAlignment="1" applyProtection="1">
      <alignment horizontal="left" vertical="center" wrapText="1"/>
    </xf>
    <xf numFmtId="0" fontId="2" fillId="0" borderId="3" xfId="0" applyFont="1" applyBorder="1" applyAlignment="1">
      <alignment vertical="center"/>
    </xf>
    <xf numFmtId="0" fontId="17" fillId="0" borderId="0" xfId="0" applyFont="1" applyAlignment="1" applyProtection="1">
      <alignment vertical="center"/>
    </xf>
    <xf numFmtId="165" fontId="0" fillId="0" borderId="0" xfId="0" applyNumberFormat="1" applyFont="1" applyAlignment="1" applyProtection="1">
      <alignment horizontal="left" vertical="center"/>
    </xf>
    <xf numFmtId="0" fontId="0" fillId="0" borderId="0" xfId="0" applyFont="1" applyAlignment="1" applyProtection="1">
      <alignment vertical="center" wrapText="1"/>
    </xf>
    <xf numFmtId="0" fontId="18" fillId="0" borderId="11" xfId="0" applyFont="1" applyBorder="1" applyAlignment="1">
      <alignment horizontal="center" vertical="center"/>
    </xf>
    <xf numFmtId="0" fontId="18" fillId="0" borderId="12" xfId="0" applyFont="1" applyBorder="1" applyAlignment="1">
      <alignment horizontal="left" vertical="center"/>
    </xf>
    <xf numFmtId="0" fontId="0" fillId="0" borderId="12" xfId="0" applyFont="1" applyBorder="1" applyAlignment="1">
      <alignment vertical="center"/>
    </xf>
    <xf numFmtId="0" fontId="0" fillId="0" borderId="13" xfId="0" applyFont="1" applyBorder="1" applyAlignment="1">
      <alignment vertical="center"/>
    </xf>
    <xf numFmtId="0" fontId="1" fillId="0" borderId="14" xfId="0" applyFont="1" applyBorder="1" applyAlignment="1">
      <alignment horizontal="left" vertical="center"/>
    </xf>
    <xf numFmtId="0" fontId="1" fillId="0" borderId="0" xfId="0" applyFont="1" applyBorder="1" applyAlignment="1">
      <alignment horizontal="left" vertical="center"/>
    </xf>
    <xf numFmtId="0" fontId="0" fillId="0" borderId="0" xfId="0" applyFont="1" applyBorder="1" applyAlignment="1">
      <alignment vertical="center"/>
    </xf>
    <xf numFmtId="0" fontId="0" fillId="0" borderId="15" xfId="0" applyFont="1" applyBorder="1" applyAlignment="1">
      <alignment vertical="center"/>
    </xf>
    <xf numFmtId="0" fontId="1" fillId="0" borderId="14" xfId="0" applyFont="1" applyBorder="1" applyAlignment="1" applyProtection="1">
      <alignment horizontal="left" vertical="center"/>
    </xf>
    <xf numFmtId="0" fontId="1"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19" fillId="4" borderId="6" xfId="0" applyFont="1" applyFill="1" applyBorder="1" applyAlignment="1" applyProtection="1">
      <alignment horizontal="center" vertical="center"/>
    </xf>
    <xf numFmtId="0" fontId="19" fillId="4" borderId="7" xfId="0" applyFont="1" applyFill="1" applyBorder="1" applyAlignment="1" applyProtection="1">
      <alignment horizontal="left" vertical="center"/>
    </xf>
    <xf numFmtId="0" fontId="0" fillId="4" borderId="7" xfId="0" applyFont="1" applyFill="1" applyBorder="1" applyAlignment="1" applyProtection="1">
      <alignment vertical="center"/>
    </xf>
    <xf numFmtId="0" fontId="19" fillId="4" borderId="7" xfId="0" applyFont="1" applyFill="1" applyBorder="1" applyAlignment="1" applyProtection="1">
      <alignment horizontal="center" vertical="center"/>
    </xf>
    <xf numFmtId="0" fontId="19" fillId="4" borderId="7" xfId="0" applyFont="1" applyFill="1" applyBorder="1" applyAlignment="1" applyProtection="1">
      <alignment horizontal="right" vertical="center"/>
    </xf>
    <xf numFmtId="0" fontId="19" fillId="4" borderId="8" xfId="0" applyFont="1" applyFill="1" applyBorder="1" applyAlignment="1" applyProtection="1">
      <alignment horizontal="left" vertical="center"/>
    </xf>
    <xf numFmtId="0" fontId="19" fillId="4" borderId="0" xfId="0" applyFont="1" applyFill="1" applyAlignment="1" applyProtection="1">
      <alignment horizontal="center" vertical="center"/>
    </xf>
    <xf numFmtId="0" fontId="20" fillId="0" borderId="16" xfId="0" applyFont="1" applyBorder="1" applyAlignment="1" applyProtection="1">
      <alignment horizontal="center" vertical="center" wrapText="1"/>
    </xf>
    <xf numFmtId="0" fontId="20" fillId="0" borderId="17" xfId="0" applyFont="1" applyBorder="1" applyAlignment="1" applyProtection="1">
      <alignment horizontal="center" vertical="center" wrapText="1"/>
    </xf>
    <xf numFmtId="0" fontId="20"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3" fillId="0" borderId="3" xfId="0" applyFont="1" applyBorder="1" applyAlignment="1" applyProtection="1">
      <alignment vertical="center"/>
    </xf>
    <xf numFmtId="0" fontId="21" fillId="0" borderId="0" xfId="0" applyFont="1" applyAlignment="1" applyProtection="1">
      <alignment horizontal="left" vertical="center"/>
    </xf>
    <xf numFmtId="0" fontId="21" fillId="0" borderId="0" xfId="0" applyFont="1" applyAlignment="1" applyProtection="1">
      <alignment vertical="center"/>
    </xf>
    <xf numFmtId="4" fontId="21" fillId="0" borderId="0" xfId="0" applyNumberFormat="1" applyFont="1" applyAlignment="1" applyProtection="1">
      <alignment horizontal="right" vertical="center"/>
    </xf>
    <xf numFmtId="4" fontId="21" fillId="0" borderId="0" xfId="0" applyNumberFormat="1" applyFont="1" applyAlignment="1" applyProtection="1">
      <alignment vertical="center"/>
    </xf>
    <xf numFmtId="0" fontId="3" fillId="0" borderId="0" xfId="0" applyFont="1" applyAlignment="1" applyProtection="1">
      <alignment horizontal="center" vertical="center"/>
    </xf>
    <xf numFmtId="0" fontId="3" fillId="0" borderId="3" xfId="0" applyFont="1" applyBorder="1" applyAlignment="1">
      <alignment vertical="center"/>
    </xf>
    <xf numFmtId="4" fontId="18" fillId="0" borderId="14" xfId="0" applyNumberFormat="1" applyFont="1" applyBorder="1" applyAlignment="1" applyProtection="1">
      <alignment vertical="center"/>
    </xf>
    <xf numFmtId="4" fontId="18" fillId="0" borderId="0" xfId="0" applyNumberFormat="1" applyFont="1" applyBorder="1" applyAlignment="1" applyProtection="1">
      <alignment vertical="center"/>
    </xf>
    <xf numFmtId="166" fontId="18" fillId="0" borderId="0" xfId="0" applyNumberFormat="1" applyFont="1" applyBorder="1" applyAlignment="1" applyProtection="1">
      <alignment vertical="center"/>
    </xf>
    <xf numFmtId="4" fontId="18" fillId="0" borderId="15" xfId="0" applyNumberFormat="1" applyFont="1" applyBorder="1" applyAlignment="1" applyProtection="1">
      <alignment vertical="center"/>
    </xf>
    <xf numFmtId="0" fontId="3" fillId="0" borderId="0" xfId="0" applyFont="1" applyAlignment="1">
      <alignment horizontal="left" vertical="center"/>
    </xf>
    <xf numFmtId="0" fontId="22" fillId="0" borderId="0" xfId="0" applyFont="1" applyAlignment="1">
      <alignment horizontal="left" vertical="center"/>
    </xf>
    <xf numFmtId="0" fontId="23" fillId="0" borderId="0" xfId="1" applyFont="1" applyAlignment="1">
      <alignment horizontal="center" vertical="center"/>
    </xf>
    <xf numFmtId="0" fontId="4" fillId="0" borderId="3" xfId="0" applyFont="1" applyBorder="1" applyAlignment="1" applyProtection="1">
      <alignment vertical="center"/>
    </xf>
    <xf numFmtId="0" fontId="24" fillId="0" borderId="0" xfId="0" applyFont="1" applyAlignment="1" applyProtection="1">
      <alignment vertical="center"/>
    </xf>
    <xf numFmtId="0" fontId="24" fillId="0" borderId="0" xfId="0" applyFont="1" applyAlignment="1" applyProtection="1">
      <alignment horizontal="left" vertical="center" wrapText="1"/>
    </xf>
    <xf numFmtId="0" fontId="25" fillId="0" borderId="0" xfId="0" applyFont="1" applyAlignment="1" applyProtection="1">
      <alignment vertical="center"/>
    </xf>
    <xf numFmtId="4" fontId="25" fillId="0" borderId="0" xfId="0" applyNumberFormat="1" applyFont="1" applyAlignment="1" applyProtection="1">
      <alignment vertical="center"/>
    </xf>
    <xf numFmtId="0" fontId="2" fillId="0" borderId="0" xfId="0" applyFont="1" applyAlignment="1" applyProtection="1">
      <alignment horizontal="center" vertical="center"/>
    </xf>
    <xf numFmtId="0" fontId="4" fillId="0" borderId="3" xfId="0" applyFont="1" applyBorder="1" applyAlignment="1">
      <alignment vertical="center"/>
    </xf>
    <xf numFmtId="4" fontId="26" fillId="0" borderId="14" xfId="0" applyNumberFormat="1" applyFont="1" applyBorder="1" applyAlignment="1" applyProtection="1">
      <alignment vertical="center"/>
    </xf>
    <xf numFmtId="4" fontId="26" fillId="0" borderId="0" xfId="0" applyNumberFormat="1" applyFont="1" applyBorder="1" applyAlignment="1" applyProtection="1">
      <alignment vertical="center"/>
    </xf>
    <xf numFmtId="166" fontId="26" fillId="0" borderId="0" xfId="0" applyNumberFormat="1" applyFont="1" applyBorder="1" applyAlignment="1" applyProtection="1">
      <alignment vertical="center"/>
    </xf>
    <xf numFmtId="4" fontId="26" fillId="0" borderId="15" xfId="0" applyNumberFormat="1" applyFont="1" applyBorder="1" applyAlignment="1" applyProtection="1">
      <alignment vertical="center"/>
    </xf>
    <xf numFmtId="0" fontId="4" fillId="0" borderId="0" xfId="0" applyFont="1" applyAlignment="1">
      <alignment horizontal="left" vertical="center"/>
    </xf>
    <xf numFmtId="4" fontId="26" fillId="0" borderId="19" xfId="0" applyNumberFormat="1" applyFont="1" applyBorder="1" applyAlignment="1" applyProtection="1">
      <alignment vertical="center"/>
    </xf>
    <xf numFmtId="4" fontId="26" fillId="0" borderId="20" xfId="0" applyNumberFormat="1" applyFont="1" applyBorder="1" applyAlignment="1" applyProtection="1">
      <alignment vertical="center"/>
    </xf>
    <xf numFmtId="166" fontId="26" fillId="0" borderId="20" xfId="0" applyNumberFormat="1" applyFont="1" applyBorder="1" applyAlignment="1" applyProtection="1">
      <alignment vertical="center"/>
    </xf>
    <xf numFmtId="4" fontId="26" fillId="0" borderId="21" xfId="0" applyNumberFormat="1" applyFont="1" applyBorder="1" applyAlignment="1" applyProtection="1">
      <alignment vertical="center"/>
    </xf>
    <xf numFmtId="0" fontId="0" fillId="0" borderId="0" xfId="0" applyProtection="1">
      <protection locked="0"/>
    </xf>
    <xf numFmtId="0" fontId="0" fillId="0" borderId="1" xfId="0" applyBorder="1"/>
    <xf numFmtId="0" fontId="0" fillId="0" borderId="2" xfId="0" applyBorder="1"/>
    <xf numFmtId="0" fontId="0" fillId="0" borderId="2" xfId="0" applyBorder="1" applyProtection="1">
      <protection locked="0"/>
    </xf>
    <xf numFmtId="0" fontId="12"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0" xfId="0" applyFont="1" applyAlignment="1" applyProtection="1">
      <alignment vertical="center"/>
      <protection locked="0"/>
    </xf>
    <xf numFmtId="0" fontId="2" fillId="0" borderId="0" xfId="0" applyFont="1" applyAlignment="1">
      <alignment horizontal="left" vertical="center" wrapText="1"/>
    </xf>
    <xf numFmtId="0" fontId="1" fillId="0" borderId="0" xfId="0" applyFont="1" applyAlignment="1" applyProtection="1">
      <alignment horizontal="left" vertical="center"/>
      <protection locked="0"/>
    </xf>
    <xf numFmtId="165" fontId="0" fillId="0" borderId="0" xfId="0" applyNumberFormat="1" applyFont="1" applyAlignment="1">
      <alignment horizontal="left" vertical="center"/>
    </xf>
    <xf numFmtId="0" fontId="1" fillId="0" borderId="0" xfId="0" applyFont="1" applyAlignment="1">
      <alignment horizontal="left" vertical="top"/>
    </xf>
    <xf numFmtId="0" fontId="0" fillId="0" borderId="0" xfId="0" applyFont="1" applyAlignment="1">
      <alignment horizontal="left" vertical="top"/>
    </xf>
    <xf numFmtId="0" fontId="1" fillId="0" borderId="0" xfId="0" applyFont="1" applyAlignment="1" applyProtection="1">
      <alignment horizontal="left" vertical="top"/>
      <protection locked="0"/>
    </xf>
    <xf numFmtId="0" fontId="0" fillId="0" borderId="3" xfId="0" applyFont="1" applyBorder="1" applyAlignment="1">
      <alignment vertical="center" wrapText="1"/>
    </xf>
    <xf numFmtId="0" fontId="0" fillId="0" borderId="0" xfId="0" applyFont="1" applyAlignment="1">
      <alignment horizontal="left" vertical="center" wrapText="1"/>
    </xf>
    <xf numFmtId="0" fontId="0" fillId="0" borderId="0" xfId="0" applyFont="1" applyAlignment="1" applyProtection="1">
      <alignment vertical="center" wrapText="1"/>
      <protection locked="0"/>
    </xf>
    <xf numFmtId="0" fontId="0" fillId="0" borderId="12" xfId="0" applyFont="1" applyBorder="1" applyAlignment="1" applyProtection="1">
      <alignment vertical="center"/>
      <protection locked="0"/>
    </xf>
    <xf numFmtId="0" fontId="16" fillId="0" borderId="0" xfId="0" applyFont="1" applyAlignment="1">
      <alignment horizontal="left" vertical="center"/>
    </xf>
    <xf numFmtId="4" fontId="21" fillId="0" borderId="0" xfId="0" applyNumberFormat="1" applyFont="1" applyAlignment="1">
      <alignment vertical="center"/>
    </xf>
    <xf numFmtId="0" fontId="1" fillId="0" borderId="0" xfId="0" applyFont="1" applyAlignment="1">
      <alignment horizontal="right" vertical="center"/>
    </xf>
    <xf numFmtId="0" fontId="1" fillId="0" borderId="0" xfId="0" applyFont="1" applyAlignment="1" applyProtection="1">
      <alignment horizontal="right" vertical="center"/>
      <protection locked="0"/>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4" borderId="0" xfId="0" applyFont="1" applyFill="1" applyAlignment="1">
      <alignment vertical="center"/>
    </xf>
    <xf numFmtId="0" fontId="3" fillId="4" borderId="6" xfId="0" applyFont="1" applyFill="1" applyBorder="1" applyAlignment="1">
      <alignment horizontal="left" vertical="center"/>
    </xf>
    <xf numFmtId="0" fontId="0" fillId="4" borderId="7" xfId="0" applyFont="1" applyFill="1" applyBorder="1" applyAlignment="1">
      <alignment vertical="center"/>
    </xf>
    <xf numFmtId="0" fontId="3" fillId="4" borderId="7" xfId="0" applyFont="1" applyFill="1" applyBorder="1" applyAlignment="1">
      <alignment horizontal="right" vertical="center"/>
    </xf>
    <xf numFmtId="0" fontId="3" fillId="4" borderId="7" xfId="0" applyFont="1" applyFill="1" applyBorder="1" applyAlignment="1">
      <alignment horizontal="center" vertical="center"/>
    </xf>
    <xf numFmtId="0" fontId="0" fillId="4" borderId="7" xfId="0" applyFont="1" applyFill="1" applyBorder="1" applyAlignment="1" applyProtection="1">
      <alignment vertical="center"/>
      <protection locked="0"/>
    </xf>
    <xf numFmtId="4" fontId="3" fillId="4" borderId="7" xfId="0" applyNumberFormat="1" applyFont="1" applyFill="1" applyBorder="1" applyAlignment="1">
      <alignment vertical="center"/>
    </xf>
    <xf numFmtId="0" fontId="0" fillId="4" borderId="8" xfId="0" applyFont="1" applyFill="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0" xfId="0" applyFont="1" applyBorder="1" applyAlignment="1" applyProtection="1">
      <alignment vertical="center"/>
      <protection locked="0"/>
    </xf>
    <xf numFmtId="0" fontId="0" fillId="0" borderId="1" xfId="0" applyFont="1" applyBorder="1" applyAlignment="1">
      <alignment vertical="center"/>
    </xf>
    <xf numFmtId="0" fontId="0" fillId="0" borderId="2" xfId="0" applyFont="1" applyBorder="1" applyAlignment="1">
      <alignment vertical="center"/>
    </xf>
    <xf numFmtId="0" fontId="0" fillId="0" borderId="2" xfId="0" applyFont="1" applyBorder="1" applyAlignment="1" applyProtection="1">
      <alignment vertical="center"/>
      <protection locked="0"/>
    </xf>
    <xf numFmtId="0" fontId="1" fillId="0" borderId="0" xfId="0" applyFont="1" applyAlignment="1" applyProtection="1">
      <alignment horizontal="left" vertical="center" wrapText="1"/>
    </xf>
    <xf numFmtId="0" fontId="19" fillId="4" borderId="0" xfId="0" applyFont="1" applyFill="1" applyAlignment="1" applyProtection="1">
      <alignment horizontal="left" vertical="center"/>
    </xf>
    <xf numFmtId="0" fontId="0" fillId="4" borderId="0" xfId="0" applyFont="1" applyFill="1" applyAlignment="1" applyProtection="1">
      <alignment vertical="center"/>
    </xf>
    <xf numFmtId="0" fontId="0" fillId="4" borderId="0" xfId="0" applyFont="1" applyFill="1" applyAlignment="1" applyProtection="1">
      <alignment vertical="center"/>
      <protection locked="0"/>
    </xf>
    <xf numFmtId="0" fontId="19" fillId="4" borderId="0" xfId="0" applyFont="1" applyFill="1" applyAlignment="1" applyProtection="1">
      <alignment horizontal="right" vertical="center"/>
    </xf>
    <xf numFmtId="0" fontId="27" fillId="0" borderId="0" xfId="0" applyFont="1" applyAlignment="1" applyProtection="1">
      <alignment horizontal="left" vertical="center"/>
    </xf>
    <xf numFmtId="0" fontId="5" fillId="0" borderId="3" xfId="0" applyFont="1" applyBorder="1" applyAlignment="1" applyProtection="1">
      <alignment vertical="center"/>
    </xf>
    <xf numFmtId="0" fontId="5" fillId="0" borderId="0" xfId="0" applyFont="1" applyAlignment="1" applyProtection="1">
      <alignment vertical="center"/>
    </xf>
    <xf numFmtId="0" fontId="5" fillId="0" borderId="20" xfId="0" applyFont="1" applyBorder="1" applyAlignment="1" applyProtection="1">
      <alignment horizontal="left" vertical="center"/>
    </xf>
    <xf numFmtId="0" fontId="5" fillId="0" borderId="20" xfId="0" applyFont="1" applyBorder="1" applyAlignment="1" applyProtection="1">
      <alignment vertical="center"/>
    </xf>
    <xf numFmtId="0" fontId="5" fillId="0" borderId="20" xfId="0" applyFont="1" applyBorder="1" applyAlignment="1" applyProtection="1">
      <alignment vertical="center"/>
      <protection locked="0"/>
    </xf>
    <xf numFmtId="4" fontId="5" fillId="0" borderId="20" xfId="0" applyNumberFormat="1" applyFont="1" applyBorder="1" applyAlignment="1" applyProtection="1">
      <alignment vertical="center"/>
    </xf>
    <xf numFmtId="0" fontId="5" fillId="0" borderId="3" xfId="0" applyFont="1" applyBorder="1" applyAlignment="1">
      <alignmen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0" fontId="6" fillId="0" borderId="20" xfId="0" applyFont="1" applyBorder="1" applyAlignment="1" applyProtection="1">
      <alignment vertical="center"/>
      <protection locked="0"/>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0" fillId="0" borderId="3" xfId="0" applyFont="1" applyBorder="1" applyAlignment="1" applyProtection="1">
      <alignment horizontal="center" vertical="center" wrapText="1"/>
    </xf>
    <xf numFmtId="0" fontId="19" fillId="4" borderId="16" xfId="0" applyFont="1" applyFill="1" applyBorder="1" applyAlignment="1" applyProtection="1">
      <alignment horizontal="center" vertical="center" wrapText="1"/>
    </xf>
    <xf numFmtId="0" fontId="19" fillId="4" borderId="17" xfId="0" applyFont="1" applyFill="1" applyBorder="1" applyAlignment="1" applyProtection="1">
      <alignment horizontal="center" vertical="center" wrapText="1"/>
    </xf>
    <xf numFmtId="0" fontId="19" fillId="4" borderId="17" xfId="0" applyFont="1" applyFill="1" applyBorder="1" applyAlignment="1" applyProtection="1">
      <alignment horizontal="center" vertical="center" wrapText="1"/>
      <protection locked="0"/>
    </xf>
    <xf numFmtId="0" fontId="19" fillId="4" borderId="18" xfId="0" applyFont="1" applyFill="1" applyBorder="1" applyAlignment="1" applyProtection="1">
      <alignment horizontal="center" vertical="center" wrapText="1"/>
    </xf>
    <xf numFmtId="0" fontId="19" fillId="4" borderId="0" xfId="0" applyFont="1" applyFill="1" applyAlignment="1" applyProtection="1">
      <alignment horizontal="center" vertical="center" wrapText="1"/>
    </xf>
    <xf numFmtId="0" fontId="0" fillId="0" borderId="3" xfId="0" applyFont="1" applyBorder="1" applyAlignment="1">
      <alignment horizontal="center" vertical="center" wrapText="1"/>
    </xf>
    <xf numFmtId="4" fontId="21" fillId="0" borderId="0" xfId="0" applyNumberFormat="1" applyFont="1" applyAlignment="1" applyProtection="1"/>
    <xf numFmtId="166" fontId="28" fillId="0" borderId="12" xfId="0" applyNumberFormat="1" applyFont="1" applyBorder="1" applyAlignment="1" applyProtection="1"/>
    <xf numFmtId="166" fontId="28" fillId="0" borderId="13" xfId="0" applyNumberFormat="1" applyFont="1" applyBorder="1" applyAlignment="1" applyProtection="1"/>
    <xf numFmtId="4" fontId="17" fillId="0" borderId="0" xfId="0" applyNumberFormat="1" applyFont="1" applyAlignment="1">
      <alignment vertical="center"/>
    </xf>
    <xf numFmtId="0" fontId="7" fillId="0" borderId="3" xfId="0" applyFont="1" applyBorder="1" applyAlignment="1" applyProtection="1"/>
    <xf numFmtId="0" fontId="7" fillId="0" borderId="0" xfId="0" applyFont="1" applyAlignment="1" applyProtection="1"/>
    <xf numFmtId="0" fontId="7" fillId="0" borderId="0" xfId="0" applyFont="1" applyAlignment="1" applyProtection="1">
      <alignment horizontal="left"/>
    </xf>
    <xf numFmtId="0" fontId="5" fillId="0" borderId="0" xfId="0" applyFont="1" applyAlignment="1" applyProtection="1">
      <alignment horizontal="left"/>
    </xf>
    <xf numFmtId="0" fontId="7" fillId="0" borderId="0" xfId="0" applyFont="1" applyAlignment="1" applyProtection="1">
      <protection locked="0"/>
    </xf>
    <xf numFmtId="4" fontId="5" fillId="0" borderId="0" xfId="0" applyNumberFormat="1" applyFont="1" applyAlignment="1" applyProtection="1"/>
    <xf numFmtId="0" fontId="7" fillId="0" borderId="3" xfId="0" applyFont="1" applyBorder="1" applyAlignment="1"/>
    <xf numFmtId="0" fontId="7" fillId="0" borderId="14" xfId="0" applyFont="1" applyBorder="1" applyAlignment="1" applyProtection="1"/>
    <xf numFmtId="0" fontId="7" fillId="0" borderId="0" xfId="0" applyFont="1" applyBorder="1" applyAlignment="1" applyProtection="1"/>
    <xf numFmtId="166" fontId="7" fillId="0" borderId="0" xfId="0" applyNumberFormat="1" applyFont="1" applyBorder="1" applyAlignment="1" applyProtection="1"/>
    <xf numFmtId="166" fontId="7" fillId="0" borderId="15" xfId="0" applyNumberFormat="1" applyFont="1" applyBorder="1" applyAlignment="1" applyProtection="1"/>
    <xf numFmtId="0" fontId="7" fillId="0" borderId="0" xfId="0" applyFont="1" applyAlignment="1">
      <alignment horizontal="left"/>
    </xf>
    <xf numFmtId="0" fontId="7" fillId="0" borderId="0" xfId="0" applyFont="1" applyAlignment="1">
      <alignment horizontal="center"/>
    </xf>
    <xf numFmtId="4" fontId="7" fillId="0" borderId="0" xfId="0" applyNumberFormat="1" applyFont="1" applyAlignment="1">
      <alignment vertical="center"/>
    </xf>
    <xf numFmtId="0" fontId="6" fillId="0" borderId="0" xfId="0" applyFont="1" applyAlignment="1" applyProtection="1">
      <alignment horizontal="left"/>
    </xf>
    <xf numFmtId="4" fontId="6" fillId="0" borderId="0" xfId="0" applyNumberFormat="1" applyFont="1" applyAlignment="1" applyProtection="1"/>
    <xf numFmtId="0" fontId="0" fillId="0" borderId="22" xfId="0" applyFont="1" applyBorder="1" applyAlignment="1" applyProtection="1">
      <alignment horizontal="center" vertical="center"/>
    </xf>
    <xf numFmtId="49" fontId="0" fillId="0" borderId="22" xfId="0" applyNumberFormat="1" applyFont="1" applyBorder="1" applyAlignment="1" applyProtection="1">
      <alignment horizontal="left" vertical="center" wrapText="1"/>
    </xf>
    <xf numFmtId="0" fontId="0" fillId="0" borderId="22" xfId="0" applyFont="1" applyBorder="1" applyAlignment="1" applyProtection="1">
      <alignment horizontal="left" vertical="center" wrapText="1"/>
    </xf>
    <xf numFmtId="0" fontId="0" fillId="0" borderId="22" xfId="0" applyFont="1" applyBorder="1" applyAlignment="1" applyProtection="1">
      <alignment horizontal="center" vertical="center" wrapText="1"/>
    </xf>
    <xf numFmtId="167" fontId="0" fillId="0" borderId="22" xfId="0" applyNumberFormat="1" applyFont="1" applyBorder="1" applyAlignment="1" applyProtection="1">
      <alignment vertical="center"/>
    </xf>
    <xf numFmtId="4" fontId="0" fillId="2" borderId="22" xfId="0" applyNumberFormat="1" applyFont="1" applyFill="1" applyBorder="1" applyAlignment="1" applyProtection="1">
      <alignment vertical="center"/>
      <protection locked="0"/>
    </xf>
    <xf numFmtId="4" fontId="0" fillId="0" borderId="22" xfId="0" applyNumberFormat="1" applyFont="1" applyBorder="1" applyAlignment="1" applyProtection="1">
      <alignment vertical="center"/>
    </xf>
    <xf numFmtId="0" fontId="1" fillId="2" borderId="14" xfId="0" applyFont="1" applyFill="1" applyBorder="1" applyAlignment="1" applyProtection="1">
      <alignment horizontal="left" vertical="center"/>
      <protection locked="0"/>
    </xf>
    <xf numFmtId="0" fontId="1" fillId="0" borderId="0" xfId="0" applyFont="1" applyBorder="1" applyAlignment="1" applyProtection="1">
      <alignment horizontal="center" vertical="center"/>
    </xf>
    <xf numFmtId="166" fontId="1" fillId="0" borderId="0" xfId="0" applyNumberFormat="1" applyFont="1" applyBorder="1" applyAlignment="1" applyProtection="1">
      <alignment vertical="center"/>
    </xf>
    <xf numFmtId="166" fontId="1" fillId="0" borderId="15" xfId="0" applyNumberFormat="1" applyFont="1" applyBorder="1" applyAlignment="1" applyProtection="1">
      <alignment vertical="center"/>
    </xf>
    <xf numFmtId="4" fontId="0" fillId="0" borderId="0" xfId="0" applyNumberFormat="1" applyFont="1" applyAlignment="1">
      <alignment vertical="center"/>
    </xf>
    <xf numFmtId="0" fontId="8" fillId="0" borderId="3" xfId="0" applyFont="1" applyBorder="1" applyAlignment="1" applyProtection="1">
      <alignment vertical="center"/>
    </xf>
    <xf numFmtId="0" fontId="8" fillId="0" borderId="0" xfId="0" applyFont="1" applyAlignment="1" applyProtection="1">
      <alignment vertical="center"/>
    </xf>
    <xf numFmtId="0" fontId="29" fillId="0" borderId="0" xfId="0" applyFont="1" applyAlignment="1" applyProtection="1">
      <alignment horizontal="left" vertical="center"/>
    </xf>
    <xf numFmtId="0" fontId="8" fillId="0" borderId="0" xfId="0" applyFont="1" applyAlignment="1" applyProtection="1">
      <alignment horizontal="left" vertical="center"/>
    </xf>
    <xf numFmtId="0" fontId="8" fillId="0" borderId="0" xfId="0" applyFont="1" applyAlignment="1" applyProtection="1">
      <alignment horizontal="left" vertical="center" wrapText="1"/>
    </xf>
    <xf numFmtId="0" fontId="8" fillId="0" borderId="0" xfId="0" applyFont="1" applyAlignment="1" applyProtection="1">
      <alignment vertical="center"/>
      <protection locked="0"/>
    </xf>
    <xf numFmtId="0" fontId="8" fillId="0" borderId="3" xfId="0" applyFont="1" applyBorder="1" applyAlignment="1">
      <alignment vertical="center"/>
    </xf>
    <xf numFmtId="0" fontId="8" fillId="0" borderId="14" xfId="0" applyFont="1" applyBorder="1" applyAlignment="1" applyProtection="1">
      <alignment vertical="center"/>
    </xf>
    <xf numFmtId="0" fontId="8" fillId="0" borderId="0" xfId="0" applyFont="1" applyBorder="1" applyAlignment="1" applyProtection="1">
      <alignment vertical="center"/>
    </xf>
    <xf numFmtId="0" fontId="8" fillId="0" borderId="15" xfId="0" applyFont="1" applyBorder="1" applyAlignment="1" applyProtection="1">
      <alignment vertical="center"/>
    </xf>
    <xf numFmtId="0" fontId="8" fillId="0" borderId="0" xfId="0" applyFont="1" applyAlignment="1">
      <alignment horizontal="left" vertical="center"/>
    </xf>
    <xf numFmtId="0" fontId="9" fillId="0" borderId="3"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30" fillId="0" borderId="0" xfId="0" applyFont="1" applyAlignment="1" applyProtection="1">
      <alignment vertical="center" wrapText="1"/>
    </xf>
    <xf numFmtId="0" fontId="0" fillId="0" borderId="14" xfId="0" applyFont="1" applyBorder="1" applyAlignment="1" applyProtection="1">
      <alignment vertical="center"/>
    </xf>
    <xf numFmtId="0" fontId="31" fillId="0" borderId="22" xfId="0" applyFont="1" applyBorder="1" applyAlignment="1" applyProtection="1">
      <alignment horizontal="center" vertical="center"/>
    </xf>
    <xf numFmtId="49" fontId="31" fillId="0" borderId="22" xfId="0" applyNumberFormat="1" applyFont="1" applyBorder="1" applyAlignment="1" applyProtection="1">
      <alignment horizontal="left" vertical="center" wrapText="1"/>
    </xf>
    <xf numFmtId="0" fontId="31" fillId="0" borderId="22" xfId="0" applyFont="1" applyBorder="1" applyAlignment="1" applyProtection="1">
      <alignment horizontal="left" vertical="center" wrapText="1"/>
    </xf>
    <xf numFmtId="0" fontId="31" fillId="0" borderId="22" xfId="0" applyFont="1" applyBorder="1" applyAlignment="1" applyProtection="1">
      <alignment horizontal="center" vertical="center" wrapText="1"/>
    </xf>
    <xf numFmtId="167" fontId="31" fillId="0" borderId="22" xfId="0" applyNumberFormat="1" applyFont="1" applyBorder="1" applyAlignment="1" applyProtection="1">
      <alignment vertical="center"/>
    </xf>
    <xf numFmtId="4" fontId="31" fillId="2" borderId="22" xfId="0" applyNumberFormat="1" applyFont="1" applyFill="1" applyBorder="1" applyAlignment="1" applyProtection="1">
      <alignment vertical="center"/>
      <protection locked="0"/>
    </xf>
    <xf numFmtId="4" fontId="31" fillId="0" borderId="22" xfId="0" applyNumberFormat="1" applyFont="1" applyBorder="1" applyAlignment="1" applyProtection="1">
      <alignment vertical="center"/>
    </xf>
    <xf numFmtId="0" fontId="31" fillId="0" borderId="3" xfId="0" applyFont="1" applyBorder="1" applyAlignment="1">
      <alignment vertical="center"/>
    </xf>
    <xf numFmtId="0" fontId="31" fillId="2" borderId="14" xfId="0" applyFont="1" applyFill="1" applyBorder="1" applyAlignment="1" applyProtection="1">
      <alignment horizontal="left" vertical="center"/>
      <protection locked="0"/>
    </xf>
    <xf numFmtId="0" fontId="31" fillId="0" borderId="0" xfId="0" applyFont="1" applyBorder="1" applyAlignment="1" applyProtection="1">
      <alignment horizontal="center" vertical="center"/>
    </xf>
    <xf numFmtId="0" fontId="9" fillId="0" borderId="19" xfId="0" applyFont="1" applyBorder="1" applyAlignment="1" applyProtection="1">
      <alignment vertical="center"/>
    </xf>
    <xf numFmtId="0" fontId="9" fillId="0" borderId="20" xfId="0" applyFont="1" applyBorder="1" applyAlignment="1" applyProtection="1">
      <alignment vertical="center"/>
    </xf>
    <xf numFmtId="0" fontId="9" fillId="0" borderId="21" xfId="0" applyFont="1" applyBorder="1" applyAlignment="1" applyProtection="1">
      <alignment vertical="center"/>
    </xf>
    <xf numFmtId="0" fontId="10" fillId="0" borderId="19" xfId="0" applyFont="1" applyBorder="1" applyAlignment="1" applyProtection="1">
      <alignment vertical="center"/>
    </xf>
    <xf numFmtId="0" fontId="10" fillId="0" borderId="20" xfId="0" applyFont="1" applyBorder="1" applyAlignment="1" applyProtection="1">
      <alignment vertical="center"/>
    </xf>
    <xf numFmtId="0" fontId="10" fillId="0" borderId="21" xfId="0" applyFont="1" applyBorder="1" applyAlignment="1" applyProtection="1">
      <alignment vertical="center"/>
    </xf>
    <xf numFmtId="0" fontId="1" fillId="2" borderId="19" xfId="0" applyFont="1" applyFill="1" applyBorder="1" applyAlignment="1" applyProtection="1">
      <alignment horizontal="left" vertical="center"/>
      <protection locked="0"/>
    </xf>
    <xf numFmtId="0" fontId="1" fillId="0" borderId="20" xfId="0" applyFont="1" applyBorder="1" applyAlignment="1" applyProtection="1">
      <alignment horizontal="center" vertical="center"/>
    </xf>
    <xf numFmtId="0" fontId="0" fillId="0" borderId="20" xfId="0" applyFont="1" applyBorder="1" applyAlignment="1" applyProtection="1">
      <alignment vertical="center"/>
    </xf>
    <xf numFmtId="166" fontId="1" fillId="0" borderId="20" xfId="0" applyNumberFormat="1" applyFont="1" applyBorder="1" applyAlignment="1" applyProtection="1">
      <alignment vertical="center"/>
    </xf>
    <xf numFmtId="166" fontId="1" fillId="0" borderId="21" xfId="0" applyNumberFormat="1" applyFont="1" applyBorder="1" applyAlignment="1" applyProtection="1">
      <alignment vertical="center"/>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styles" Target="styles.xml" /><Relationship Id="rId6" Type="http://schemas.openxmlformats.org/officeDocument/2006/relationships/theme" Target="theme/theme1.xml" /><Relationship Id="rId7" Type="http://schemas.openxmlformats.org/officeDocument/2006/relationships/calcChain" Target="calcChain.xml" /><Relationship Id="rId8"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 customWidth="1"/>
    <col min="2" max="2" width="1.67" customWidth="1"/>
    <col min="3" max="3" width="4.17" customWidth="1"/>
    <col min="4" max="4" width="2.67" customWidth="1"/>
    <col min="5" max="5" width="2.67" customWidth="1"/>
    <col min="6" max="6" width="2.67" customWidth="1"/>
    <col min="7" max="7" width="2.67" customWidth="1"/>
    <col min="8" max="8" width="2.67" customWidth="1"/>
    <col min="9" max="9" width="2.67" customWidth="1"/>
    <col min="10" max="10" width="2.67" customWidth="1"/>
    <col min="11" max="11" width="2.67" customWidth="1"/>
    <col min="12" max="12" width="2.67" customWidth="1"/>
    <col min="13" max="13" width="2.67" customWidth="1"/>
    <col min="14" max="14" width="2.67" customWidth="1"/>
    <col min="15" max="15" width="2.67" customWidth="1"/>
    <col min="16" max="16" width="2.67" customWidth="1"/>
    <col min="17" max="17" width="2.67" customWidth="1"/>
    <col min="18" max="18" width="2.67" customWidth="1"/>
    <col min="19" max="19" width="2.67" customWidth="1"/>
    <col min="20" max="20" width="2.67" customWidth="1"/>
    <col min="21" max="21" width="2.67" customWidth="1"/>
    <col min="22" max="22" width="2.67" customWidth="1"/>
    <col min="23" max="23" width="2.67" customWidth="1"/>
    <col min="24" max="24" width="2.67" customWidth="1"/>
    <col min="25" max="25" width="2.67" customWidth="1"/>
    <col min="26" max="26" width="2.67" customWidth="1"/>
    <col min="27" max="27" width="2.67" customWidth="1"/>
    <col min="28" max="28" width="2.67" customWidth="1"/>
    <col min="29" max="29" width="2.67" customWidth="1"/>
    <col min="30" max="30" width="2.67" customWidth="1"/>
    <col min="31" max="31" width="2.67" customWidth="1"/>
    <col min="32" max="32" width="2.67" customWidth="1"/>
    <col min="33" max="33" width="2.67" customWidth="1"/>
    <col min="34" max="34" width="3.33" customWidth="1"/>
    <col min="35" max="35" width="31.67" customWidth="1"/>
    <col min="36" max="36" width="2.5" customWidth="1"/>
    <col min="37" max="37" width="2.5" customWidth="1"/>
    <col min="38" max="38" width="8.33" customWidth="1"/>
    <col min="39" max="39" width="3.33" customWidth="1"/>
    <col min="40" max="40" width="13.33" customWidth="1"/>
    <col min="41" max="41" width="7.5" customWidth="1"/>
    <col min="42" max="42" width="4.17" customWidth="1"/>
    <col min="43" max="43" width="15.67" hidden="1" customWidth="1"/>
    <col min="44" max="44" width="13.67" customWidth="1"/>
    <col min="45" max="45" width="25.83" hidden="1" customWidth="1"/>
    <col min="46" max="46" width="25.83" hidden="1" customWidth="1"/>
    <col min="47" max="47" width="25.83" hidden="1" customWidth="1"/>
    <col min="48" max="48" width="21.67" hidden="1" customWidth="1"/>
    <col min="49" max="49" width="21.67" hidden="1" customWidth="1"/>
    <col min="50" max="50" width="25" hidden="1" customWidth="1"/>
    <col min="51" max="51" width="25" hidden="1" customWidth="1"/>
    <col min="52" max="52" width="21.67" hidden="1" customWidth="1"/>
    <col min="53" max="53" width="19.17" hidden="1" customWidth="1"/>
    <col min="54" max="54" width="25" hidden="1" customWidth="1"/>
    <col min="55" max="55" width="21.67" hidden="1" customWidth="1"/>
    <col min="56" max="56" width="19.17" hidden="1" customWidth="1"/>
    <col min="57" max="57" width="66.5" customWidth="1"/>
    <col min="71" max="71" width="9.33" hidden="1"/>
    <col min="72" max="72" width="9.33" hidden="1"/>
    <col min="73" max="73" width="9.33" hidden="1"/>
    <col min="74" max="74" width="9.33" hidden="1"/>
    <col min="75" max="75" width="9.33" hidden="1"/>
    <col min="76" max="76" width="9.33" hidden="1"/>
    <col min="77" max="77" width="9.33" hidden="1"/>
    <col min="78" max="78" width="9.33" hidden="1"/>
    <col min="79" max="79" width="9.33" hidden="1"/>
    <col min="80" max="80" width="9.33" hidden="1"/>
    <col min="81" max="81" width="9.33" hidden="1"/>
    <col min="82" max="82" width="9.33" hidden="1"/>
    <col min="83" max="83" width="9.33" hidden="1"/>
    <col min="84" max="84" width="9.33" hidden="1"/>
    <col min="85" max="85" width="9.33" hidden="1"/>
    <col min="86" max="86" width="9.33" hidden="1"/>
    <col min="87" max="87" width="9.33" hidden="1"/>
    <col min="88" max="88" width="9.33" hidden="1"/>
    <col min="89" max="89" width="9.33" hidden="1"/>
    <col min="90" max="90" width="9.33" hidden="1"/>
    <col min="91" max="91" width="9.33" hidden="1"/>
  </cols>
  <sheetData>
    <row r="1">
      <c r="A1" s="14" t="s">
        <v>0</v>
      </c>
      <c r="AZ1" s="14" t="s">
        <v>1</v>
      </c>
      <c r="BA1" s="14" t="s">
        <v>2</v>
      </c>
      <c r="BB1" s="14" t="s">
        <v>3</v>
      </c>
      <c r="BT1" s="14" t="s">
        <v>4</v>
      </c>
      <c r="BU1" s="14" t="s">
        <v>4</v>
      </c>
      <c r="BV1" s="14" t="s">
        <v>5</v>
      </c>
    </row>
    <row r="2" ht="36.96" customHeight="1">
      <c r="AR2"/>
      <c r="BS2" s="15" t="s">
        <v>6</v>
      </c>
      <c r="BT2" s="15" t="s">
        <v>7</v>
      </c>
    </row>
    <row r="3" ht="6.96" customHeight="1">
      <c r="B3" s="16"/>
      <c r="C3" s="17"/>
      <c r="D3" s="17"/>
      <c r="E3" s="17"/>
      <c r="F3" s="17"/>
      <c r="G3" s="17"/>
      <c r="H3" s="17"/>
      <c r="I3" s="17"/>
      <c r="J3" s="17"/>
      <c r="K3" s="17"/>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17"/>
      <c r="AR3" s="18"/>
      <c r="BS3" s="15" t="s">
        <v>6</v>
      </c>
      <c r="BT3" s="15" t="s">
        <v>8</v>
      </c>
    </row>
    <row r="4" ht="24.96" customHeight="1">
      <c r="B4" s="19"/>
      <c r="C4" s="20"/>
      <c r="D4" s="21" t="s">
        <v>9</v>
      </c>
      <c r="E4" s="20"/>
      <c r="F4" s="20"/>
      <c r="G4" s="20"/>
      <c r="H4" s="20"/>
      <c r="I4" s="20"/>
      <c r="J4" s="20"/>
      <c r="K4" s="20"/>
      <c r="L4" s="20"/>
      <c r="M4" s="20"/>
      <c r="N4" s="20"/>
      <c r="O4" s="20"/>
      <c r="P4" s="20"/>
      <c r="Q4" s="20"/>
      <c r="R4" s="20"/>
      <c r="S4" s="20"/>
      <c r="T4" s="20"/>
      <c r="U4" s="20"/>
      <c r="V4" s="20"/>
      <c r="W4" s="20"/>
      <c r="X4" s="20"/>
      <c r="Y4" s="20"/>
      <c r="Z4" s="20"/>
      <c r="AA4" s="20"/>
      <c r="AB4" s="20"/>
      <c r="AC4" s="20"/>
      <c r="AD4" s="20"/>
      <c r="AE4" s="20"/>
      <c r="AF4" s="20"/>
      <c r="AG4" s="20"/>
      <c r="AH4" s="20"/>
      <c r="AI4" s="20"/>
      <c r="AJ4" s="20"/>
      <c r="AK4" s="20"/>
      <c r="AL4" s="20"/>
      <c r="AM4" s="20"/>
      <c r="AN4" s="20"/>
      <c r="AO4" s="20"/>
      <c r="AP4" s="20"/>
      <c r="AQ4" s="20"/>
      <c r="AR4" s="18"/>
      <c r="AS4" s="22" t="s">
        <v>10</v>
      </c>
      <c r="BE4" s="23" t="s">
        <v>11</v>
      </c>
      <c r="BS4" s="15" t="s">
        <v>12</v>
      </c>
    </row>
    <row r="5" ht="12" customHeight="1">
      <c r="B5" s="19"/>
      <c r="C5" s="20"/>
      <c r="D5" s="24" t="s">
        <v>13</v>
      </c>
      <c r="E5" s="20"/>
      <c r="F5" s="20"/>
      <c r="G5" s="20"/>
      <c r="H5" s="20"/>
      <c r="I5" s="20"/>
      <c r="J5" s="20"/>
      <c r="K5" s="25" t="s">
        <v>14</v>
      </c>
      <c r="L5" s="20"/>
      <c r="M5" s="20"/>
      <c r="N5" s="20"/>
      <c r="O5" s="20"/>
      <c r="P5" s="20"/>
      <c r="Q5" s="20"/>
      <c r="R5" s="20"/>
      <c r="S5" s="20"/>
      <c r="T5" s="20"/>
      <c r="U5" s="20"/>
      <c r="V5" s="20"/>
      <c r="W5" s="20"/>
      <c r="X5" s="20"/>
      <c r="Y5" s="20"/>
      <c r="Z5" s="20"/>
      <c r="AA5" s="20"/>
      <c r="AB5" s="20"/>
      <c r="AC5" s="20"/>
      <c r="AD5" s="20"/>
      <c r="AE5" s="20"/>
      <c r="AF5" s="20"/>
      <c r="AG5" s="20"/>
      <c r="AH5" s="20"/>
      <c r="AI5" s="20"/>
      <c r="AJ5" s="20"/>
      <c r="AK5" s="20"/>
      <c r="AL5" s="20"/>
      <c r="AM5" s="20"/>
      <c r="AN5" s="20"/>
      <c r="AO5" s="20"/>
      <c r="AP5" s="20"/>
      <c r="AQ5" s="20"/>
      <c r="AR5" s="18"/>
      <c r="BE5" s="26" t="s">
        <v>15</v>
      </c>
      <c r="BS5" s="15" t="s">
        <v>6</v>
      </c>
    </row>
    <row r="6" ht="36.96" customHeight="1">
      <c r="B6" s="19"/>
      <c r="C6" s="20"/>
      <c r="D6" s="27" t="s">
        <v>16</v>
      </c>
      <c r="E6" s="20"/>
      <c r="F6" s="20"/>
      <c r="G6" s="20"/>
      <c r="H6" s="20"/>
      <c r="I6" s="20"/>
      <c r="J6" s="20"/>
      <c r="K6" s="28" t="s">
        <v>17</v>
      </c>
      <c r="L6" s="20"/>
      <c r="M6" s="20"/>
      <c r="N6" s="20"/>
      <c r="O6" s="20"/>
      <c r="P6" s="20"/>
      <c r="Q6" s="20"/>
      <c r="R6" s="20"/>
      <c r="S6" s="20"/>
      <c r="T6" s="20"/>
      <c r="U6" s="20"/>
      <c r="V6" s="20"/>
      <c r="W6" s="20"/>
      <c r="X6" s="20"/>
      <c r="Y6" s="20"/>
      <c r="Z6" s="20"/>
      <c r="AA6" s="20"/>
      <c r="AB6" s="20"/>
      <c r="AC6" s="20"/>
      <c r="AD6" s="20"/>
      <c r="AE6" s="20"/>
      <c r="AF6" s="20"/>
      <c r="AG6" s="20"/>
      <c r="AH6" s="20"/>
      <c r="AI6" s="20"/>
      <c r="AJ6" s="20"/>
      <c r="AK6" s="20"/>
      <c r="AL6" s="20"/>
      <c r="AM6" s="20"/>
      <c r="AN6" s="20"/>
      <c r="AO6" s="20"/>
      <c r="AP6" s="20"/>
      <c r="AQ6" s="20"/>
      <c r="AR6" s="18"/>
      <c r="BE6" s="29"/>
      <c r="BS6" s="15" t="s">
        <v>6</v>
      </c>
    </row>
    <row r="7" ht="12" customHeight="1">
      <c r="B7" s="19"/>
      <c r="C7" s="20"/>
      <c r="D7" s="30" t="s">
        <v>18</v>
      </c>
      <c r="E7" s="20"/>
      <c r="F7" s="20"/>
      <c r="G7" s="20"/>
      <c r="H7" s="20"/>
      <c r="I7" s="20"/>
      <c r="J7" s="20"/>
      <c r="K7" s="25" t="s">
        <v>19</v>
      </c>
      <c r="L7" s="20"/>
      <c r="M7" s="20"/>
      <c r="N7" s="20"/>
      <c r="O7" s="20"/>
      <c r="P7" s="20"/>
      <c r="Q7" s="20"/>
      <c r="R7" s="20"/>
      <c r="S7" s="20"/>
      <c r="T7" s="20"/>
      <c r="U7" s="20"/>
      <c r="V7" s="20"/>
      <c r="W7" s="20"/>
      <c r="X7" s="20"/>
      <c r="Y7" s="20"/>
      <c r="Z7" s="20"/>
      <c r="AA7" s="20"/>
      <c r="AB7" s="20"/>
      <c r="AC7" s="20"/>
      <c r="AD7" s="20"/>
      <c r="AE7" s="20"/>
      <c r="AF7" s="20"/>
      <c r="AG7" s="20"/>
      <c r="AH7" s="20"/>
      <c r="AI7" s="20"/>
      <c r="AJ7" s="20"/>
      <c r="AK7" s="30" t="s">
        <v>20</v>
      </c>
      <c r="AL7" s="20"/>
      <c r="AM7" s="20"/>
      <c r="AN7" s="25" t="s">
        <v>21</v>
      </c>
      <c r="AO7" s="20"/>
      <c r="AP7" s="20"/>
      <c r="AQ7" s="20"/>
      <c r="AR7" s="18"/>
      <c r="BE7" s="29"/>
      <c r="BS7" s="15" t="s">
        <v>6</v>
      </c>
    </row>
    <row r="8" ht="12" customHeight="1">
      <c r="B8" s="19"/>
      <c r="C8" s="20"/>
      <c r="D8" s="30" t="s">
        <v>22</v>
      </c>
      <c r="E8" s="20"/>
      <c r="F8" s="20"/>
      <c r="G8" s="20"/>
      <c r="H8" s="20"/>
      <c r="I8" s="20"/>
      <c r="J8" s="20"/>
      <c r="K8" s="25" t="s">
        <v>23</v>
      </c>
      <c r="L8" s="20"/>
      <c r="M8" s="20"/>
      <c r="N8" s="20"/>
      <c r="O8" s="20"/>
      <c r="P8" s="20"/>
      <c r="Q8" s="20"/>
      <c r="R8" s="20"/>
      <c r="S8" s="20"/>
      <c r="T8" s="20"/>
      <c r="U8" s="20"/>
      <c r="V8" s="20"/>
      <c r="W8" s="20"/>
      <c r="X8" s="20"/>
      <c r="Y8" s="20"/>
      <c r="Z8" s="20"/>
      <c r="AA8" s="20"/>
      <c r="AB8" s="20"/>
      <c r="AC8" s="20"/>
      <c r="AD8" s="20"/>
      <c r="AE8" s="20"/>
      <c r="AF8" s="20"/>
      <c r="AG8" s="20"/>
      <c r="AH8" s="20"/>
      <c r="AI8" s="20"/>
      <c r="AJ8" s="20"/>
      <c r="AK8" s="30" t="s">
        <v>24</v>
      </c>
      <c r="AL8" s="20"/>
      <c r="AM8" s="20"/>
      <c r="AN8" s="31" t="s">
        <v>25</v>
      </c>
      <c r="AO8" s="20"/>
      <c r="AP8" s="20"/>
      <c r="AQ8" s="20"/>
      <c r="AR8" s="18"/>
      <c r="BE8" s="29"/>
      <c r="BS8" s="15" t="s">
        <v>6</v>
      </c>
    </row>
    <row r="9" ht="29.28" customHeight="1">
      <c r="B9" s="19"/>
      <c r="C9" s="20"/>
      <c r="D9" s="24" t="s">
        <v>26</v>
      </c>
      <c r="E9" s="20"/>
      <c r="F9" s="20"/>
      <c r="G9" s="20"/>
      <c r="H9" s="20"/>
      <c r="I9" s="20"/>
      <c r="J9" s="20"/>
      <c r="K9" s="32" t="s">
        <v>27</v>
      </c>
      <c r="L9" s="20"/>
      <c r="M9" s="20"/>
      <c r="N9" s="20"/>
      <c r="O9" s="20"/>
      <c r="P9" s="20"/>
      <c r="Q9" s="20"/>
      <c r="R9" s="20"/>
      <c r="S9" s="20"/>
      <c r="T9" s="20"/>
      <c r="U9" s="20"/>
      <c r="V9" s="20"/>
      <c r="W9" s="20"/>
      <c r="X9" s="20"/>
      <c r="Y9" s="20"/>
      <c r="Z9" s="20"/>
      <c r="AA9" s="20"/>
      <c r="AB9" s="20"/>
      <c r="AC9" s="20"/>
      <c r="AD9" s="20"/>
      <c r="AE9" s="20"/>
      <c r="AF9" s="20"/>
      <c r="AG9" s="20"/>
      <c r="AH9" s="20"/>
      <c r="AI9" s="20"/>
      <c r="AJ9" s="20"/>
      <c r="AK9" s="24" t="s">
        <v>28</v>
      </c>
      <c r="AL9" s="20"/>
      <c r="AM9" s="20"/>
      <c r="AN9" s="32" t="s">
        <v>29</v>
      </c>
      <c r="AO9" s="20"/>
      <c r="AP9" s="20"/>
      <c r="AQ9" s="20"/>
      <c r="AR9" s="18"/>
      <c r="BE9" s="29"/>
      <c r="BS9" s="15" t="s">
        <v>6</v>
      </c>
    </row>
    <row r="10" ht="12" customHeight="1">
      <c r="B10" s="19"/>
      <c r="C10" s="20"/>
      <c r="D10" s="30" t="s">
        <v>30</v>
      </c>
      <c r="E10" s="20"/>
      <c r="F10" s="20"/>
      <c r="G10" s="20"/>
      <c r="H10" s="20"/>
      <c r="I10" s="20"/>
      <c r="J10" s="20"/>
      <c r="K10" s="20"/>
      <c r="L10" s="20"/>
      <c r="M10" s="20"/>
      <c r="N10" s="20"/>
      <c r="O10" s="20"/>
      <c r="P10" s="20"/>
      <c r="Q10" s="20"/>
      <c r="R10" s="20"/>
      <c r="S10" s="20"/>
      <c r="T10" s="20"/>
      <c r="U10" s="20"/>
      <c r="V10" s="20"/>
      <c r="W10" s="20"/>
      <c r="X10" s="20"/>
      <c r="Y10" s="20"/>
      <c r="Z10" s="20"/>
      <c r="AA10" s="20"/>
      <c r="AB10" s="20"/>
      <c r="AC10" s="20"/>
      <c r="AD10" s="20"/>
      <c r="AE10" s="20"/>
      <c r="AF10" s="20"/>
      <c r="AG10" s="20"/>
      <c r="AH10" s="20"/>
      <c r="AI10" s="20"/>
      <c r="AJ10" s="20"/>
      <c r="AK10" s="30" t="s">
        <v>31</v>
      </c>
      <c r="AL10" s="20"/>
      <c r="AM10" s="20"/>
      <c r="AN10" s="25" t="s">
        <v>1</v>
      </c>
      <c r="AO10" s="20"/>
      <c r="AP10" s="20"/>
      <c r="AQ10" s="20"/>
      <c r="AR10" s="18"/>
      <c r="BE10" s="29"/>
      <c r="BS10" s="15" t="s">
        <v>6</v>
      </c>
    </row>
    <row r="11" ht="18.48" customHeight="1">
      <c r="B11" s="19"/>
      <c r="C11" s="20"/>
      <c r="D11" s="20"/>
      <c r="E11" s="25" t="s">
        <v>32</v>
      </c>
      <c r="F11" s="20"/>
      <c r="G11" s="20"/>
      <c r="H11" s="20"/>
      <c r="I11" s="20"/>
      <c r="J11" s="20"/>
      <c r="K11" s="20"/>
      <c r="L11" s="20"/>
      <c r="M11" s="20"/>
      <c r="N11" s="20"/>
      <c r="O11" s="20"/>
      <c r="P11" s="20"/>
      <c r="Q11" s="20"/>
      <c r="R11" s="20"/>
      <c r="S11" s="20"/>
      <c r="T11" s="20"/>
      <c r="U11" s="20"/>
      <c r="V11" s="20"/>
      <c r="W11" s="20"/>
      <c r="X11" s="20"/>
      <c r="Y11" s="20"/>
      <c r="Z11" s="20"/>
      <c r="AA11" s="20"/>
      <c r="AB11" s="20"/>
      <c r="AC11" s="20"/>
      <c r="AD11" s="20"/>
      <c r="AE11" s="20"/>
      <c r="AF11" s="20"/>
      <c r="AG11" s="20"/>
      <c r="AH11" s="20"/>
      <c r="AI11" s="20"/>
      <c r="AJ11" s="20"/>
      <c r="AK11" s="30" t="s">
        <v>33</v>
      </c>
      <c r="AL11" s="20"/>
      <c r="AM11" s="20"/>
      <c r="AN11" s="25" t="s">
        <v>1</v>
      </c>
      <c r="AO11" s="20"/>
      <c r="AP11" s="20"/>
      <c r="AQ11" s="20"/>
      <c r="AR11" s="18"/>
      <c r="BE11" s="29"/>
      <c r="BS11" s="15" t="s">
        <v>6</v>
      </c>
    </row>
    <row r="12" ht="6.96" customHeight="1">
      <c r="B12" s="19"/>
      <c r="C12" s="20"/>
      <c r="D12" s="20"/>
      <c r="E12" s="20"/>
      <c r="F12" s="20"/>
      <c r="G12" s="20"/>
      <c r="H12" s="20"/>
      <c r="I12" s="20"/>
      <c r="J12" s="20"/>
      <c r="K12" s="20"/>
      <c r="L12" s="20"/>
      <c r="M12" s="20"/>
      <c r="N12" s="20"/>
      <c r="O12" s="20"/>
      <c r="P12" s="20"/>
      <c r="Q12" s="20"/>
      <c r="R12" s="20"/>
      <c r="S12" s="20"/>
      <c r="T12" s="20"/>
      <c r="U12" s="20"/>
      <c r="V12" s="20"/>
      <c r="W12" s="20"/>
      <c r="X12" s="20"/>
      <c r="Y12" s="20"/>
      <c r="Z12" s="20"/>
      <c r="AA12" s="20"/>
      <c r="AB12" s="20"/>
      <c r="AC12" s="20"/>
      <c r="AD12" s="20"/>
      <c r="AE12" s="20"/>
      <c r="AF12" s="20"/>
      <c r="AG12" s="20"/>
      <c r="AH12" s="20"/>
      <c r="AI12" s="20"/>
      <c r="AJ12" s="20"/>
      <c r="AK12" s="20"/>
      <c r="AL12" s="20"/>
      <c r="AM12" s="20"/>
      <c r="AN12" s="20"/>
      <c r="AO12" s="20"/>
      <c r="AP12" s="20"/>
      <c r="AQ12" s="20"/>
      <c r="AR12" s="18"/>
      <c r="BE12" s="29"/>
      <c r="BS12" s="15" t="s">
        <v>6</v>
      </c>
    </row>
    <row r="13" ht="12" customHeight="1">
      <c r="B13" s="19"/>
      <c r="C13" s="20"/>
      <c r="D13" s="30" t="s">
        <v>34</v>
      </c>
      <c r="E13" s="20"/>
      <c r="F13" s="20"/>
      <c r="G13" s="20"/>
      <c r="H13" s="20"/>
      <c r="I13" s="20"/>
      <c r="J13" s="20"/>
      <c r="K13" s="20"/>
      <c r="L13" s="20"/>
      <c r="M13" s="20"/>
      <c r="N13" s="20"/>
      <c r="O13" s="20"/>
      <c r="P13" s="20"/>
      <c r="Q13" s="20"/>
      <c r="R13" s="20"/>
      <c r="S13" s="20"/>
      <c r="T13" s="20"/>
      <c r="U13" s="20"/>
      <c r="V13" s="20"/>
      <c r="W13" s="20"/>
      <c r="X13" s="20"/>
      <c r="Y13" s="20"/>
      <c r="Z13" s="20"/>
      <c r="AA13" s="20"/>
      <c r="AB13" s="20"/>
      <c r="AC13" s="20"/>
      <c r="AD13" s="20"/>
      <c r="AE13" s="20"/>
      <c r="AF13" s="20"/>
      <c r="AG13" s="20"/>
      <c r="AH13" s="20"/>
      <c r="AI13" s="20"/>
      <c r="AJ13" s="20"/>
      <c r="AK13" s="30" t="s">
        <v>31</v>
      </c>
      <c r="AL13" s="20"/>
      <c r="AM13" s="20"/>
      <c r="AN13" s="33" t="s">
        <v>35</v>
      </c>
      <c r="AO13" s="20"/>
      <c r="AP13" s="20"/>
      <c r="AQ13" s="20"/>
      <c r="AR13" s="18"/>
      <c r="BE13" s="29"/>
      <c r="BS13" s="15" t="s">
        <v>6</v>
      </c>
    </row>
    <row r="14">
      <c r="B14" s="19"/>
      <c r="C14" s="20"/>
      <c r="D14" s="20"/>
      <c r="E14" s="33" t="s">
        <v>35</v>
      </c>
      <c r="F14" s="34"/>
      <c r="G14" s="34"/>
      <c r="H14" s="34"/>
      <c r="I14" s="34"/>
      <c r="J14" s="34"/>
      <c r="K14" s="34"/>
      <c r="L14" s="34"/>
      <c r="M14" s="34"/>
      <c r="N14" s="34"/>
      <c r="O14" s="34"/>
      <c r="P14" s="34"/>
      <c r="Q14" s="34"/>
      <c r="R14" s="34"/>
      <c r="S14" s="34"/>
      <c r="T14" s="34"/>
      <c r="U14" s="34"/>
      <c r="V14" s="34"/>
      <c r="W14" s="34"/>
      <c r="X14" s="34"/>
      <c r="Y14" s="34"/>
      <c r="Z14" s="34"/>
      <c r="AA14" s="34"/>
      <c r="AB14" s="34"/>
      <c r="AC14" s="34"/>
      <c r="AD14" s="34"/>
      <c r="AE14" s="34"/>
      <c r="AF14" s="34"/>
      <c r="AG14" s="34"/>
      <c r="AH14" s="34"/>
      <c r="AI14" s="34"/>
      <c r="AJ14" s="34"/>
      <c r="AK14" s="30" t="s">
        <v>33</v>
      </c>
      <c r="AL14" s="20"/>
      <c r="AM14" s="20"/>
      <c r="AN14" s="33" t="s">
        <v>35</v>
      </c>
      <c r="AO14" s="20"/>
      <c r="AP14" s="20"/>
      <c r="AQ14" s="20"/>
      <c r="AR14" s="18"/>
      <c r="BE14" s="29"/>
      <c r="BS14" s="15" t="s">
        <v>6</v>
      </c>
    </row>
    <row r="15" ht="6.96" customHeight="1">
      <c r="B15" s="19"/>
      <c r="C15" s="20"/>
      <c r="D15" s="20"/>
      <c r="E15" s="20"/>
      <c r="F15" s="20"/>
      <c r="G15" s="20"/>
      <c r="H15" s="20"/>
      <c r="I15" s="20"/>
      <c r="J15" s="20"/>
      <c r="K15" s="20"/>
      <c r="L15" s="20"/>
      <c r="M15" s="20"/>
      <c r="N15" s="20"/>
      <c r="O15" s="20"/>
      <c r="P15" s="20"/>
      <c r="Q15" s="20"/>
      <c r="R15" s="20"/>
      <c r="S15" s="20"/>
      <c r="T15" s="20"/>
      <c r="U15" s="20"/>
      <c r="V15" s="20"/>
      <c r="W15" s="20"/>
      <c r="X15" s="20"/>
      <c r="Y15" s="20"/>
      <c r="Z15" s="20"/>
      <c r="AA15" s="20"/>
      <c r="AB15" s="20"/>
      <c r="AC15" s="20"/>
      <c r="AD15" s="20"/>
      <c r="AE15" s="20"/>
      <c r="AF15" s="20"/>
      <c r="AG15" s="20"/>
      <c r="AH15" s="20"/>
      <c r="AI15" s="20"/>
      <c r="AJ15" s="20"/>
      <c r="AK15" s="20"/>
      <c r="AL15" s="20"/>
      <c r="AM15" s="20"/>
      <c r="AN15" s="20"/>
      <c r="AO15" s="20"/>
      <c r="AP15" s="20"/>
      <c r="AQ15" s="20"/>
      <c r="AR15" s="18"/>
      <c r="BE15" s="29"/>
      <c r="BS15" s="15" t="s">
        <v>4</v>
      </c>
    </row>
    <row r="16" ht="12" customHeight="1">
      <c r="B16" s="19"/>
      <c r="C16" s="20"/>
      <c r="D16" s="30" t="s">
        <v>36</v>
      </c>
      <c r="E16" s="20"/>
      <c r="F16" s="20"/>
      <c r="G16" s="20"/>
      <c r="H16" s="20"/>
      <c r="I16" s="20"/>
      <c r="J16" s="20"/>
      <c r="K16" s="20"/>
      <c r="L16" s="20"/>
      <c r="M16" s="20"/>
      <c r="N16" s="20"/>
      <c r="O16" s="20"/>
      <c r="P16" s="20"/>
      <c r="Q16" s="20"/>
      <c r="R16" s="20"/>
      <c r="S16" s="20"/>
      <c r="T16" s="20"/>
      <c r="U16" s="20"/>
      <c r="V16" s="20"/>
      <c r="W16" s="20"/>
      <c r="X16" s="20"/>
      <c r="Y16" s="20"/>
      <c r="Z16" s="20"/>
      <c r="AA16" s="20"/>
      <c r="AB16" s="20"/>
      <c r="AC16" s="20"/>
      <c r="AD16" s="20"/>
      <c r="AE16" s="20"/>
      <c r="AF16" s="20"/>
      <c r="AG16" s="20"/>
      <c r="AH16" s="20"/>
      <c r="AI16" s="20"/>
      <c r="AJ16" s="20"/>
      <c r="AK16" s="30" t="s">
        <v>31</v>
      </c>
      <c r="AL16" s="20"/>
      <c r="AM16" s="20"/>
      <c r="AN16" s="25" t="s">
        <v>1</v>
      </c>
      <c r="AO16" s="20"/>
      <c r="AP16" s="20"/>
      <c r="AQ16" s="20"/>
      <c r="AR16" s="18"/>
      <c r="BE16" s="29"/>
      <c r="BS16" s="15" t="s">
        <v>4</v>
      </c>
    </row>
    <row r="17" ht="18.48" customHeight="1">
      <c r="B17" s="19"/>
      <c r="C17" s="20"/>
      <c r="D17" s="20"/>
      <c r="E17" s="25" t="s">
        <v>37</v>
      </c>
      <c r="F17" s="20"/>
      <c r="G17" s="20"/>
      <c r="H17" s="20"/>
      <c r="I17" s="20"/>
      <c r="J17" s="20"/>
      <c r="K17" s="20"/>
      <c r="L17" s="20"/>
      <c r="M17" s="20"/>
      <c r="N17" s="20"/>
      <c r="O17" s="20"/>
      <c r="P17" s="20"/>
      <c r="Q17" s="20"/>
      <c r="R17" s="20"/>
      <c r="S17" s="20"/>
      <c r="T17" s="20"/>
      <c r="U17" s="20"/>
      <c r="V17" s="20"/>
      <c r="W17" s="20"/>
      <c r="X17" s="20"/>
      <c r="Y17" s="20"/>
      <c r="Z17" s="20"/>
      <c r="AA17" s="20"/>
      <c r="AB17" s="20"/>
      <c r="AC17" s="20"/>
      <c r="AD17" s="20"/>
      <c r="AE17" s="20"/>
      <c r="AF17" s="20"/>
      <c r="AG17" s="20"/>
      <c r="AH17" s="20"/>
      <c r="AI17" s="20"/>
      <c r="AJ17" s="20"/>
      <c r="AK17" s="30" t="s">
        <v>33</v>
      </c>
      <c r="AL17" s="20"/>
      <c r="AM17" s="20"/>
      <c r="AN17" s="25" t="s">
        <v>1</v>
      </c>
      <c r="AO17" s="20"/>
      <c r="AP17" s="20"/>
      <c r="AQ17" s="20"/>
      <c r="AR17" s="18"/>
      <c r="BE17" s="29"/>
      <c r="BS17" s="15" t="s">
        <v>38</v>
      </c>
    </row>
    <row r="18" ht="6.96" customHeight="1">
      <c r="B18" s="19"/>
      <c r="C18" s="20"/>
      <c r="D18" s="20"/>
      <c r="E18" s="20"/>
      <c r="F18" s="20"/>
      <c r="G18" s="20"/>
      <c r="H18" s="20"/>
      <c r="I18" s="20"/>
      <c r="J18" s="20"/>
      <c r="K18" s="20"/>
      <c r="L18" s="20"/>
      <c r="M18" s="20"/>
      <c r="N18" s="20"/>
      <c r="O18" s="20"/>
      <c r="P18" s="20"/>
      <c r="Q18" s="20"/>
      <c r="R18" s="20"/>
      <c r="S18" s="20"/>
      <c r="T18" s="20"/>
      <c r="U18" s="20"/>
      <c r="V18" s="20"/>
      <c r="W18" s="20"/>
      <c r="X18" s="20"/>
      <c r="Y18" s="20"/>
      <c r="Z18" s="20"/>
      <c r="AA18" s="20"/>
      <c r="AB18" s="20"/>
      <c r="AC18" s="20"/>
      <c r="AD18" s="20"/>
      <c r="AE18" s="20"/>
      <c r="AF18" s="20"/>
      <c r="AG18" s="20"/>
      <c r="AH18" s="20"/>
      <c r="AI18" s="20"/>
      <c r="AJ18" s="20"/>
      <c r="AK18" s="20"/>
      <c r="AL18" s="20"/>
      <c r="AM18" s="20"/>
      <c r="AN18" s="20"/>
      <c r="AO18" s="20"/>
      <c r="AP18" s="20"/>
      <c r="AQ18" s="20"/>
      <c r="AR18" s="18"/>
      <c r="BE18" s="29"/>
      <c r="BS18" s="15" t="s">
        <v>6</v>
      </c>
    </row>
    <row r="19" ht="12" customHeight="1">
      <c r="B19" s="19"/>
      <c r="C19" s="20"/>
      <c r="D19" s="30" t="s">
        <v>39</v>
      </c>
      <c r="E19" s="20"/>
      <c r="F19" s="20"/>
      <c r="G19" s="20"/>
      <c r="H19" s="20"/>
      <c r="I19" s="20"/>
      <c r="J19" s="20"/>
      <c r="K19" s="20"/>
      <c r="L19" s="20"/>
      <c r="M19" s="20"/>
      <c r="N19" s="20"/>
      <c r="O19" s="20"/>
      <c r="P19" s="20"/>
      <c r="Q19" s="20"/>
      <c r="R19" s="20"/>
      <c r="S19" s="20"/>
      <c r="T19" s="20"/>
      <c r="U19" s="20"/>
      <c r="V19" s="20"/>
      <c r="W19" s="20"/>
      <c r="X19" s="20"/>
      <c r="Y19" s="20"/>
      <c r="Z19" s="20"/>
      <c r="AA19" s="20"/>
      <c r="AB19" s="20"/>
      <c r="AC19" s="20"/>
      <c r="AD19" s="20"/>
      <c r="AE19" s="20"/>
      <c r="AF19" s="20"/>
      <c r="AG19" s="20"/>
      <c r="AH19" s="20"/>
      <c r="AI19" s="20"/>
      <c r="AJ19" s="20"/>
      <c r="AK19" s="30" t="s">
        <v>31</v>
      </c>
      <c r="AL19" s="20"/>
      <c r="AM19" s="20"/>
      <c r="AN19" s="25" t="s">
        <v>1</v>
      </c>
      <c r="AO19" s="20"/>
      <c r="AP19" s="20"/>
      <c r="AQ19" s="20"/>
      <c r="AR19" s="18"/>
      <c r="BE19" s="29"/>
      <c r="BS19" s="15" t="s">
        <v>6</v>
      </c>
    </row>
    <row r="20" ht="18.48" customHeight="1">
      <c r="B20" s="19"/>
      <c r="C20" s="20"/>
      <c r="D20" s="20"/>
      <c r="E20" s="25" t="s">
        <v>37</v>
      </c>
      <c r="F20" s="20"/>
      <c r="G20" s="20"/>
      <c r="H20" s="20"/>
      <c r="I20" s="20"/>
      <c r="J20" s="20"/>
      <c r="K20" s="20"/>
      <c r="L20" s="20"/>
      <c r="M20" s="20"/>
      <c r="N20" s="20"/>
      <c r="O20" s="20"/>
      <c r="P20" s="20"/>
      <c r="Q20" s="20"/>
      <c r="R20" s="20"/>
      <c r="S20" s="20"/>
      <c r="T20" s="20"/>
      <c r="U20" s="20"/>
      <c r="V20" s="20"/>
      <c r="W20" s="20"/>
      <c r="X20" s="20"/>
      <c r="Y20" s="20"/>
      <c r="Z20" s="20"/>
      <c r="AA20" s="20"/>
      <c r="AB20" s="20"/>
      <c r="AC20" s="20"/>
      <c r="AD20" s="20"/>
      <c r="AE20" s="20"/>
      <c r="AF20" s="20"/>
      <c r="AG20" s="20"/>
      <c r="AH20" s="20"/>
      <c r="AI20" s="20"/>
      <c r="AJ20" s="20"/>
      <c r="AK20" s="30" t="s">
        <v>33</v>
      </c>
      <c r="AL20" s="20"/>
      <c r="AM20" s="20"/>
      <c r="AN20" s="25" t="s">
        <v>1</v>
      </c>
      <c r="AO20" s="20"/>
      <c r="AP20" s="20"/>
      <c r="AQ20" s="20"/>
      <c r="AR20" s="18"/>
      <c r="BE20" s="29"/>
      <c r="BS20" s="15" t="s">
        <v>38</v>
      </c>
    </row>
    <row r="21" ht="6.96" customHeight="1">
      <c r="B21" s="19"/>
      <c r="C21" s="20"/>
      <c r="D21" s="20"/>
      <c r="E21" s="20"/>
      <c r="F21" s="20"/>
      <c r="G21" s="20"/>
      <c r="H21" s="20"/>
      <c r="I21" s="20"/>
      <c r="J21" s="20"/>
      <c r="K21" s="20"/>
      <c r="L21" s="20"/>
      <c r="M21" s="20"/>
      <c r="N21" s="20"/>
      <c r="O21" s="20"/>
      <c r="P21" s="20"/>
      <c r="Q21" s="20"/>
      <c r="R21" s="20"/>
      <c r="S21" s="20"/>
      <c r="T21" s="20"/>
      <c r="U21" s="20"/>
      <c r="V21" s="20"/>
      <c r="W21" s="20"/>
      <c r="X21" s="20"/>
      <c r="Y21" s="20"/>
      <c r="Z21" s="20"/>
      <c r="AA21" s="20"/>
      <c r="AB21" s="20"/>
      <c r="AC21" s="20"/>
      <c r="AD21" s="20"/>
      <c r="AE21" s="20"/>
      <c r="AF21" s="20"/>
      <c r="AG21" s="20"/>
      <c r="AH21" s="20"/>
      <c r="AI21" s="20"/>
      <c r="AJ21" s="20"/>
      <c r="AK21" s="20"/>
      <c r="AL21" s="20"/>
      <c r="AM21" s="20"/>
      <c r="AN21" s="20"/>
      <c r="AO21" s="20"/>
      <c r="AP21" s="20"/>
      <c r="AQ21" s="20"/>
      <c r="AR21" s="18"/>
      <c r="BE21" s="29"/>
    </row>
    <row r="22" ht="12" customHeight="1">
      <c r="B22" s="19"/>
      <c r="C22" s="20"/>
      <c r="D22" s="30" t="s">
        <v>40</v>
      </c>
      <c r="E22" s="20"/>
      <c r="F22" s="20"/>
      <c r="G22" s="20"/>
      <c r="H22" s="20"/>
      <c r="I22" s="20"/>
      <c r="J22" s="20"/>
      <c r="K22" s="20"/>
      <c r="L22" s="20"/>
      <c r="M22" s="20"/>
      <c r="N22" s="20"/>
      <c r="O22" s="20"/>
      <c r="P22" s="20"/>
      <c r="Q22" s="20"/>
      <c r="R22" s="20"/>
      <c r="S22" s="20"/>
      <c r="T22" s="20"/>
      <c r="U22" s="20"/>
      <c r="V22" s="20"/>
      <c r="W22" s="20"/>
      <c r="X22" s="20"/>
      <c r="Y22" s="20"/>
      <c r="Z22" s="20"/>
      <c r="AA22" s="20"/>
      <c r="AB22" s="20"/>
      <c r="AC22" s="20"/>
      <c r="AD22" s="20"/>
      <c r="AE22" s="20"/>
      <c r="AF22" s="20"/>
      <c r="AG22" s="20"/>
      <c r="AH22" s="20"/>
      <c r="AI22" s="20"/>
      <c r="AJ22" s="20"/>
      <c r="AK22" s="20"/>
      <c r="AL22" s="20"/>
      <c r="AM22" s="20"/>
      <c r="AN22" s="20"/>
      <c r="AO22" s="20"/>
      <c r="AP22" s="20"/>
      <c r="AQ22" s="20"/>
      <c r="AR22" s="18"/>
      <c r="BE22" s="29"/>
    </row>
    <row r="23" ht="67.5" customHeight="1">
      <c r="B23" s="19"/>
      <c r="C23" s="20"/>
      <c r="D23" s="20"/>
      <c r="E23" s="35" t="s">
        <v>41</v>
      </c>
      <c r="F23" s="35"/>
      <c r="G23" s="35"/>
      <c r="H23" s="35"/>
      <c r="I23" s="35"/>
      <c r="J23" s="35"/>
      <c r="K23" s="35"/>
      <c r="L23" s="35"/>
      <c r="M23" s="35"/>
      <c r="N23" s="35"/>
      <c r="O23" s="35"/>
      <c r="P23" s="35"/>
      <c r="Q23" s="35"/>
      <c r="R23" s="35"/>
      <c r="S23" s="35"/>
      <c r="T23" s="35"/>
      <c r="U23" s="35"/>
      <c r="V23" s="35"/>
      <c r="W23" s="35"/>
      <c r="X23" s="35"/>
      <c r="Y23" s="35"/>
      <c r="Z23" s="35"/>
      <c r="AA23" s="35"/>
      <c r="AB23" s="35"/>
      <c r="AC23" s="35"/>
      <c r="AD23" s="35"/>
      <c r="AE23" s="35"/>
      <c r="AF23" s="35"/>
      <c r="AG23" s="35"/>
      <c r="AH23" s="35"/>
      <c r="AI23" s="35"/>
      <c r="AJ23" s="35"/>
      <c r="AK23" s="35"/>
      <c r="AL23" s="35"/>
      <c r="AM23" s="35"/>
      <c r="AN23" s="35"/>
      <c r="AO23" s="20"/>
      <c r="AP23" s="20"/>
      <c r="AQ23" s="20"/>
      <c r="AR23" s="18"/>
      <c r="BE23" s="29"/>
    </row>
    <row r="24" ht="6.96" customHeight="1">
      <c r="B24" s="19"/>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c r="AC24" s="20"/>
      <c r="AD24" s="20"/>
      <c r="AE24" s="20"/>
      <c r="AF24" s="20"/>
      <c r="AG24" s="20"/>
      <c r="AH24" s="20"/>
      <c r="AI24" s="20"/>
      <c r="AJ24" s="20"/>
      <c r="AK24" s="20"/>
      <c r="AL24" s="20"/>
      <c r="AM24" s="20"/>
      <c r="AN24" s="20"/>
      <c r="AO24" s="20"/>
      <c r="AP24" s="20"/>
      <c r="AQ24" s="20"/>
      <c r="AR24" s="18"/>
      <c r="BE24" s="29"/>
    </row>
    <row r="25" ht="6.96" customHeight="1">
      <c r="B25" s="19"/>
      <c r="C25" s="20"/>
      <c r="D25" s="36"/>
      <c r="E25" s="36"/>
      <c r="F25" s="36"/>
      <c r="G25" s="36"/>
      <c r="H25" s="36"/>
      <c r="I25" s="36"/>
      <c r="J25" s="36"/>
      <c r="K25" s="36"/>
      <c r="L25" s="36"/>
      <c r="M25" s="36"/>
      <c r="N25" s="36"/>
      <c r="O25" s="36"/>
      <c r="P25" s="36"/>
      <c r="Q25" s="36"/>
      <c r="R25" s="36"/>
      <c r="S25" s="36"/>
      <c r="T25" s="36"/>
      <c r="U25" s="36"/>
      <c r="V25" s="36"/>
      <c r="W25" s="36"/>
      <c r="X25" s="36"/>
      <c r="Y25" s="36"/>
      <c r="Z25" s="36"/>
      <c r="AA25" s="36"/>
      <c r="AB25" s="36"/>
      <c r="AC25" s="36"/>
      <c r="AD25" s="36"/>
      <c r="AE25" s="36"/>
      <c r="AF25" s="36"/>
      <c r="AG25" s="36"/>
      <c r="AH25" s="36"/>
      <c r="AI25" s="36"/>
      <c r="AJ25" s="36"/>
      <c r="AK25" s="36"/>
      <c r="AL25" s="36"/>
      <c r="AM25" s="36"/>
      <c r="AN25" s="36"/>
      <c r="AO25" s="36"/>
      <c r="AP25" s="20"/>
      <c r="AQ25" s="20"/>
      <c r="AR25" s="18"/>
      <c r="BE25" s="29"/>
    </row>
    <row r="26" s="1" customFormat="1" ht="25.92" customHeight="1">
      <c r="B26" s="37"/>
      <c r="C26" s="38"/>
      <c r="D26" s="39" t="s">
        <v>42</v>
      </c>
      <c r="E26" s="40"/>
      <c r="F26" s="40"/>
      <c r="G26" s="40"/>
      <c r="H26" s="40"/>
      <c r="I26" s="40"/>
      <c r="J26" s="40"/>
      <c r="K26" s="40"/>
      <c r="L26" s="40"/>
      <c r="M26" s="40"/>
      <c r="N26" s="40"/>
      <c r="O26" s="40"/>
      <c r="P26" s="40"/>
      <c r="Q26" s="40"/>
      <c r="R26" s="40"/>
      <c r="S26" s="40"/>
      <c r="T26" s="40"/>
      <c r="U26" s="40"/>
      <c r="V26" s="40"/>
      <c r="W26" s="40"/>
      <c r="X26" s="40"/>
      <c r="Y26" s="40"/>
      <c r="Z26" s="40"/>
      <c r="AA26" s="40"/>
      <c r="AB26" s="40"/>
      <c r="AC26" s="40"/>
      <c r="AD26" s="40"/>
      <c r="AE26" s="40"/>
      <c r="AF26" s="40"/>
      <c r="AG26" s="40"/>
      <c r="AH26" s="40"/>
      <c r="AI26" s="40"/>
      <c r="AJ26" s="40"/>
      <c r="AK26" s="41">
        <f>ROUND(AG54,2)</f>
        <v>0</v>
      </c>
      <c r="AL26" s="40"/>
      <c r="AM26" s="40"/>
      <c r="AN26" s="40"/>
      <c r="AO26" s="40"/>
      <c r="AP26" s="38"/>
      <c r="AQ26" s="38"/>
      <c r="AR26" s="42"/>
      <c r="BE26" s="29"/>
    </row>
    <row r="27" s="1" customFormat="1" ht="6.96" customHeight="1">
      <c r="B27" s="37"/>
      <c r="C27" s="38"/>
      <c r="D27" s="38"/>
      <c r="E27" s="38"/>
      <c r="F27" s="38"/>
      <c r="G27" s="38"/>
      <c r="H27" s="38"/>
      <c r="I27" s="38"/>
      <c r="J27" s="38"/>
      <c r="K27" s="38"/>
      <c r="L27" s="38"/>
      <c r="M27" s="38"/>
      <c r="N27" s="38"/>
      <c r="O27" s="38"/>
      <c r="P27" s="38"/>
      <c r="Q27" s="38"/>
      <c r="R27" s="38"/>
      <c r="S27" s="38"/>
      <c r="T27" s="38"/>
      <c r="U27" s="38"/>
      <c r="V27" s="38"/>
      <c r="W27" s="38"/>
      <c r="X27" s="38"/>
      <c r="Y27" s="38"/>
      <c r="Z27" s="38"/>
      <c r="AA27" s="38"/>
      <c r="AB27" s="38"/>
      <c r="AC27" s="38"/>
      <c r="AD27" s="38"/>
      <c r="AE27" s="38"/>
      <c r="AF27" s="38"/>
      <c r="AG27" s="38"/>
      <c r="AH27" s="38"/>
      <c r="AI27" s="38"/>
      <c r="AJ27" s="38"/>
      <c r="AK27" s="38"/>
      <c r="AL27" s="38"/>
      <c r="AM27" s="38"/>
      <c r="AN27" s="38"/>
      <c r="AO27" s="38"/>
      <c r="AP27" s="38"/>
      <c r="AQ27" s="38"/>
      <c r="AR27" s="42"/>
      <c r="BE27" s="29"/>
    </row>
    <row r="28" s="1" customFormat="1">
      <c r="B28" s="37"/>
      <c r="C28" s="38"/>
      <c r="D28" s="38"/>
      <c r="E28" s="38"/>
      <c r="F28" s="38"/>
      <c r="G28" s="38"/>
      <c r="H28" s="38"/>
      <c r="I28" s="38"/>
      <c r="J28" s="38"/>
      <c r="K28" s="38"/>
      <c r="L28" s="43" t="s">
        <v>43</v>
      </c>
      <c r="M28" s="43"/>
      <c r="N28" s="43"/>
      <c r="O28" s="43"/>
      <c r="P28" s="43"/>
      <c r="Q28" s="38"/>
      <c r="R28" s="38"/>
      <c r="S28" s="38"/>
      <c r="T28" s="38"/>
      <c r="U28" s="38"/>
      <c r="V28" s="38"/>
      <c r="W28" s="43" t="s">
        <v>44</v>
      </c>
      <c r="X28" s="43"/>
      <c r="Y28" s="43"/>
      <c r="Z28" s="43"/>
      <c r="AA28" s="43"/>
      <c r="AB28" s="43"/>
      <c r="AC28" s="43"/>
      <c r="AD28" s="43"/>
      <c r="AE28" s="43"/>
      <c r="AF28" s="38"/>
      <c r="AG28" s="38"/>
      <c r="AH28" s="38"/>
      <c r="AI28" s="38"/>
      <c r="AJ28" s="38"/>
      <c r="AK28" s="43" t="s">
        <v>45</v>
      </c>
      <c r="AL28" s="43"/>
      <c r="AM28" s="43"/>
      <c r="AN28" s="43"/>
      <c r="AO28" s="43"/>
      <c r="AP28" s="38"/>
      <c r="AQ28" s="38"/>
      <c r="AR28" s="42"/>
      <c r="BE28" s="29"/>
    </row>
    <row r="29" s="2" customFormat="1" ht="14.4" customHeight="1">
      <c r="B29" s="44"/>
      <c r="C29" s="45"/>
      <c r="D29" s="30" t="s">
        <v>46</v>
      </c>
      <c r="E29" s="45"/>
      <c r="F29" s="30" t="s">
        <v>47</v>
      </c>
      <c r="G29" s="45"/>
      <c r="H29" s="45"/>
      <c r="I29" s="45"/>
      <c r="J29" s="45"/>
      <c r="K29" s="45"/>
      <c r="L29" s="46">
        <v>0.20999999999999999</v>
      </c>
      <c r="M29" s="45"/>
      <c r="N29" s="45"/>
      <c r="O29" s="45"/>
      <c r="P29" s="45"/>
      <c r="Q29" s="45"/>
      <c r="R29" s="45"/>
      <c r="S29" s="45"/>
      <c r="T29" s="45"/>
      <c r="U29" s="45"/>
      <c r="V29" s="45"/>
      <c r="W29" s="47">
        <f>ROUND(AZ54, 2)</f>
        <v>0</v>
      </c>
      <c r="X29" s="45"/>
      <c r="Y29" s="45"/>
      <c r="Z29" s="45"/>
      <c r="AA29" s="45"/>
      <c r="AB29" s="45"/>
      <c r="AC29" s="45"/>
      <c r="AD29" s="45"/>
      <c r="AE29" s="45"/>
      <c r="AF29" s="45"/>
      <c r="AG29" s="45"/>
      <c r="AH29" s="45"/>
      <c r="AI29" s="45"/>
      <c r="AJ29" s="45"/>
      <c r="AK29" s="47">
        <f>ROUND(AV54, 2)</f>
        <v>0</v>
      </c>
      <c r="AL29" s="45"/>
      <c r="AM29" s="45"/>
      <c r="AN29" s="45"/>
      <c r="AO29" s="45"/>
      <c r="AP29" s="45"/>
      <c r="AQ29" s="45"/>
      <c r="AR29" s="48"/>
      <c r="BE29" s="29"/>
    </row>
    <row r="30" s="2" customFormat="1" ht="14.4" customHeight="1">
      <c r="B30" s="44"/>
      <c r="C30" s="45"/>
      <c r="D30" s="45"/>
      <c r="E30" s="45"/>
      <c r="F30" s="30" t="s">
        <v>48</v>
      </c>
      <c r="G30" s="45"/>
      <c r="H30" s="45"/>
      <c r="I30" s="45"/>
      <c r="J30" s="45"/>
      <c r="K30" s="45"/>
      <c r="L30" s="46">
        <v>0.14999999999999999</v>
      </c>
      <c r="M30" s="45"/>
      <c r="N30" s="45"/>
      <c r="O30" s="45"/>
      <c r="P30" s="45"/>
      <c r="Q30" s="45"/>
      <c r="R30" s="45"/>
      <c r="S30" s="45"/>
      <c r="T30" s="45"/>
      <c r="U30" s="45"/>
      <c r="V30" s="45"/>
      <c r="W30" s="47">
        <f>ROUND(BA54, 2)</f>
        <v>0</v>
      </c>
      <c r="X30" s="45"/>
      <c r="Y30" s="45"/>
      <c r="Z30" s="45"/>
      <c r="AA30" s="45"/>
      <c r="AB30" s="45"/>
      <c r="AC30" s="45"/>
      <c r="AD30" s="45"/>
      <c r="AE30" s="45"/>
      <c r="AF30" s="45"/>
      <c r="AG30" s="45"/>
      <c r="AH30" s="45"/>
      <c r="AI30" s="45"/>
      <c r="AJ30" s="45"/>
      <c r="AK30" s="47">
        <f>ROUND(AW54, 2)</f>
        <v>0</v>
      </c>
      <c r="AL30" s="45"/>
      <c r="AM30" s="45"/>
      <c r="AN30" s="45"/>
      <c r="AO30" s="45"/>
      <c r="AP30" s="45"/>
      <c r="AQ30" s="45"/>
      <c r="AR30" s="48"/>
      <c r="BE30" s="29"/>
    </row>
    <row r="31" hidden="1" s="2" customFormat="1" ht="14.4" customHeight="1">
      <c r="B31" s="44"/>
      <c r="C31" s="45"/>
      <c r="D31" s="45"/>
      <c r="E31" s="45"/>
      <c r="F31" s="30" t="s">
        <v>49</v>
      </c>
      <c r="G31" s="45"/>
      <c r="H31" s="45"/>
      <c r="I31" s="45"/>
      <c r="J31" s="45"/>
      <c r="K31" s="45"/>
      <c r="L31" s="46">
        <v>0.20999999999999999</v>
      </c>
      <c r="M31" s="45"/>
      <c r="N31" s="45"/>
      <c r="O31" s="45"/>
      <c r="P31" s="45"/>
      <c r="Q31" s="45"/>
      <c r="R31" s="45"/>
      <c r="S31" s="45"/>
      <c r="T31" s="45"/>
      <c r="U31" s="45"/>
      <c r="V31" s="45"/>
      <c r="W31" s="47">
        <f>ROUND(BB54, 2)</f>
        <v>0</v>
      </c>
      <c r="X31" s="45"/>
      <c r="Y31" s="45"/>
      <c r="Z31" s="45"/>
      <c r="AA31" s="45"/>
      <c r="AB31" s="45"/>
      <c r="AC31" s="45"/>
      <c r="AD31" s="45"/>
      <c r="AE31" s="45"/>
      <c r="AF31" s="45"/>
      <c r="AG31" s="45"/>
      <c r="AH31" s="45"/>
      <c r="AI31" s="45"/>
      <c r="AJ31" s="45"/>
      <c r="AK31" s="47">
        <v>0</v>
      </c>
      <c r="AL31" s="45"/>
      <c r="AM31" s="45"/>
      <c r="AN31" s="45"/>
      <c r="AO31" s="45"/>
      <c r="AP31" s="45"/>
      <c r="AQ31" s="45"/>
      <c r="AR31" s="48"/>
      <c r="BE31" s="29"/>
    </row>
    <row r="32" hidden="1" s="2" customFormat="1" ht="14.4" customHeight="1">
      <c r="B32" s="44"/>
      <c r="C32" s="45"/>
      <c r="D32" s="45"/>
      <c r="E32" s="45"/>
      <c r="F32" s="30" t="s">
        <v>50</v>
      </c>
      <c r="G32" s="45"/>
      <c r="H32" s="45"/>
      <c r="I32" s="45"/>
      <c r="J32" s="45"/>
      <c r="K32" s="45"/>
      <c r="L32" s="46">
        <v>0.14999999999999999</v>
      </c>
      <c r="M32" s="45"/>
      <c r="N32" s="45"/>
      <c r="O32" s="45"/>
      <c r="P32" s="45"/>
      <c r="Q32" s="45"/>
      <c r="R32" s="45"/>
      <c r="S32" s="45"/>
      <c r="T32" s="45"/>
      <c r="U32" s="45"/>
      <c r="V32" s="45"/>
      <c r="W32" s="47">
        <f>ROUND(BC54, 2)</f>
        <v>0</v>
      </c>
      <c r="X32" s="45"/>
      <c r="Y32" s="45"/>
      <c r="Z32" s="45"/>
      <c r="AA32" s="45"/>
      <c r="AB32" s="45"/>
      <c r="AC32" s="45"/>
      <c r="AD32" s="45"/>
      <c r="AE32" s="45"/>
      <c r="AF32" s="45"/>
      <c r="AG32" s="45"/>
      <c r="AH32" s="45"/>
      <c r="AI32" s="45"/>
      <c r="AJ32" s="45"/>
      <c r="AK32" s="47">
        <v>0</v>
      </c>
      <c r="AL32" s="45"/>
      <c r="AM32" s="45"/>
      <c r="AN32" s="45"/>
      <c r="AO32" s="45"/>
      <c r="AP32" s="45"/>
      <c r="AQ32" s="45"/>
      <c r="AR32" s="48"/>
      <c r="BE32" s="29"/>
    </row>
    <row r="33" hidden="1" s="2" customFormat="1" ht="14.4" customHeight="1">
      <c r="B33" s="44"/>
      <c r="C33" s="45"/>
      <c r="D33" s="45"/>
      <c r="E33" s="45"/>
      <c r="F33" s="30" t="s">
        <v>51</v>
      </c>
      <c r="G33" s="45"/>
      <c r="H33" s="45"/>
      <c r="I33" s="45"/>
      <c r="J33" s="45"/>
      <c r="K33" s="45"/>
      <c r="L33" s="46">
        <v>0</v>
      </c>
      <c r="M33" s="45"/>
      <c r="N33" s="45"/>
      <c r="O33" s="45"/>
      <c r="P33" s="45"/>
      <c r="Q33" s="45"/>
      <c r="R33" s="45"/>
      <c r="S33" s="45"/>
      <c r="T33" s="45"/>
      <c r="U33" s="45"/>
      <c r="V33" s="45"/>
      <c r="W33" s="47">
        <f>ROUND(BD54, 2)</f>
        <v>0</v>
      </c>
      <c r="X33" s="45"/>
      <c r="Y33" s="45"/>
      <c r="Z33" s="45"/>
      <c r="AA33" s="45"/>
      <c r="AB33" s="45"/>
      <c r="AC33" s="45"/>
      <c r="AD33" s="45"/>
      <c r="AE33" s="45"/>
      <c r="AF33" s="45"/>
      <c r="AG33" s="45"/>
      <c r="AH33" s="45"/>
      <c r="AI33" s="45"/>
      <c r="AJ33" s="45"/>
      <c r="AK33" s="47">
        <v>0</v>
      </c>
      <c r="AL33" s="45"/>
      <c r="AM33" s="45"/>
      <c r="AN33" s="45"/>
      <c r="AO33" s="45"/>
      <c r="AP33" s="45"/>
      <c r="AQ33" s="45"/>
      <c r="AR33" s="48"/>
      <c r="BE33" s="29"/>
    </row>
    <row r="34" s="1" customFormat="1" ht="6.96" customHeight="1">
      <c r="B34" s="37"/>
      <c r="C34" s="38"/>
      <c r="D34" s="38"/>
      <c r="E34" s="38"/>
      <c r="F34" s="38"/>
      <c r="G34" s="38"/>
      <c r="H34" s="38"/>
      <c r="I34" s="38"/>
      <c r="J34" s="38"/>
      <c r="K34" s="38"/>
      <c r="L34" s="38"/>
      <c r="M34" s="38"/>
      <c r="N34" s="38"/>
      <c r="O34" s="38"/>
      <c r="P34" s="38"/>
      <c r="Q34" s="38"/>
      <c r="R34" s="38"/>
      <c r="S34" s="38"/>
      <c r="T34" s="38"/>
      <c r="U34" s="38"/>
      <c r="V34" s="38"/>
      <c r="W34" s="38"/>
      <c r="X34" s="38"/>
      <c r="Y34" s="38"/>
      <c r="Z34" s="38"/>
      <c r="AA34" s="38"/>
      <c r="AB34" s="38"/>
      <c r="AC34" s="38"/>
      <c r="AD34" s="38"/>
      <c r="AE34" s="38"/>
      <c r="AF34" s="38"/>
      <c r="AG34" s="38"/>
      <c r="AH34" s="38"/>
      <c r="AI34" s="38"/>
      <c r="AJ34" s="38"/>
      <c r="AK34" s="38"/>
      <c r="AL34" s="38"/>
      <c r="AM34" s="38"/>
      <c r="AN34" s="38"/>
      <c r="AO34" s="38"/>
      <c r="AP34" s="38"/>
      <c r="AQ34" s="38"/>
      <c r="AR34" s="42"/>
      <c r="BE34" s="29"/>
    </row>
    <row r="35" s="1" customFormat="1" ht="25.92" customHeight="1">
      <c r="B35" s="37"/>
      <c r="C35" s="49"/>
      <c r="D35" s="50" t="s">
        <v>52</v>
      </c>
      <c r="E35" s="51"/>
      <c r="F35" s="51"/>
      <c r="G35" s="51"/>
      <c r="H35" s="51"/>
      <c r="I35" s="51"/>
      <c r="J35" s="51"/>
      <c r="K35" s="51"/>
      <c r="L35" s="51"/>
      <c r="M35" s="51"/>
      <c r="N35" s="51"/>
      <c r="O35" s="51"/>
      <c r="P35" s="51"/>
      <c r="Q35" s="51"/>
      <c r="R35" s="51"/>
      <c r="S35" s="51"/>
      <c r="T35" s="52" t="s">
        <v>53</v>
      </c>
      <c r="U35" s="51"/>
      <c r="V35" s="51"/>
      <c r="W35" s="51"/>
      <c r="X35" s="53" t="s">
        <v>54</v>
      </c>
      <c r="Y35" s="51"/>
      <c r="Z35" s="51"/>
      <c r="AA35" s="51"/>
      <c r="AB35" s="51"/>
      <c r="AC35" s="51"/>
      <c r="AD35" s="51"/>
      <c r="AE35" s="51"/>
      <c r="AF35" s="51"/>
      <c r="AG35" s="51"/>
      <c r="AH35" s="51"/>
      <c r="AI35" s="51"/>
      <c r="AJ35" s="51"/>
      <c r="AK35" s="54">
        <f>SUM(AK26:AK33)</f>
        <v>0</v>
      </c>
      <c r="AL35" s="51"/>
      <c r="AM35" s="51"/>
      <c r="AN35" s="51"/>
      <c r="AO35" s="55"/>
      <c r="AP35" s="49"/>
      <c r="AQ35" s="49"/>
      <c r="AR35" s="42"/>
    </row>
    <row r="36" s="1" customFormat="1" ht="6.96" customHeight="1">
      <c r="B36" s="37"/>
      <c r="C36" s="38"/>
      <c r="D36" s="38"/>
      <c r="E36" s="38"/>
      <c r="F36" s="38"/>
      <c r="G36" s="38"/>
      <c r="H36" s="38"/>
      <c r="I36" s="38"/>
      <c r="J36" s="38"/>
      <c r="K36" s="38"/>
      <c r="L36" s="38"/>
      <c r="M36" s="38"/>
      <c r="N36" s="38"/>
      <c r="O36" s="38"/>
      <c r="P36" s="38"/>
      <c r="Q36" s="38"/>
      <c r="R36" s="38"/>
      <c r="S36" s="38"/>
      <c r="T36" s="38"/>
      <c r="U36" s="38"/>
      <c r="V36" s="38"/>
      <c r="W36" s="38"/>
      <c r="X36" s="38"/>
      <c r="Y36" s="38"/>
      <c r="Z36" s="38"/>
      <c r="AA36" s="38"/>
      <c r="AB36" s="38"/>
      <c r="AC36" s="38"/>
      <c r="AD36" s="38"/>
      <c r="AE36" s="38"/>
      <c r="AF36" s="38"/>
      <c r="AG36" s="38"/>
      <c r="AH36" s="38"/>
      <c r="AI36" s="38"/>
      <c r="AJ36" s="38"/>
      <c r="AK36" s="38"/>
      <c r="AL36" s="38"/>
      <c r="AM36" s="38"/>
      <c r="AN36" s="38"/>
      <c r="AO36" s="38"/>
      <c r="AP36" s="38"/>
      <c r="AQ36" s="38"/>
      <c r="AR36" s="42"/>
    </row>
    <row r="37" s="1" customFormat="1" ht="6.96" customHeight="1">
      <c r="B37" s="56"/>
      <c r="C37" s="57"/>
      <c r="D37" s="57"/>
      <c r="E37" s="57"/>
      <c r="F37" s="57"/>
      <c r="G37" s="57"/>
      <c r="H37" s="57"/>
      <c r="I37" s="57"/>
      <c r="J37" s="57"/>
      <c r="K37" s="57"/>
      <c r="L37" s="57"/>
      <c r="M37" s="57"/>
      <c r="N37" s="57"/>
      <c r="O37" s="57"/>
      <c r="P37" s="57"/>
      <c r="Q37" s="57"/>
      <c r="R37" s="57"/>
      <c r="S37" s="57"/>
      <c r="T37" s="57"/>
      <c r="U37" s="57"/>
      <c r="V37" s="57"/>
      <c r="W37" s="57"/>
      <c r="X37" s="57"/>
      <c r="Y37" s="57"/>
      <c r="Z37" s="57"/>
      <c r="AA37" s="57"/>
      <c r="AB37" s="57"/>
      <c r="AC37" s="57"/>
      <c r="AD37" s="57"/>
      <c r="AE37" s="57"/>
      <c r="AF37" s="57"/>
      <c r="AG37" s="57"/>
      <c r="AH37" s="57"/>
      <c r="AI37" s="57"/>
      <c r="AJ37" s="57"/>
      <c r="AK37" s="57"/>
      <c r="AL37" s="57"/>
      <c r="AM37" s="57"/>
      <c r="AN37" s="57"/>
      <c r="AO37" s="57"/>
      <c r="AP37" s="57"/>
      <c r="AQ37" s="57"/>
      <c r="AR37" s="42"/>
    </row>
    <row r="41" s="1" customFormat="1" ht="6.96" customHeight="1">
      <c r="B41" s="58"/>
      <c r="C41" s="59"/>
      <c r="D41" s="59"/>
      <c r="E41" s="59"/>
      <c r="F41" s="59"/>
      <c r="G41" s="59"/>
      <c r="H41" s="59"/>
      <c r="I41" s="59"/>
      <c r="J41" s="59"/>
      <c r="K41" s="59"/>
      <c r="L41" s="59"/>
      <c r="M41" s="59"/>
      <c r="N41" s="59"/>
      <c r="O41" s="59"/>
      <c r="P41" s="59"/>
      <c r="Q41" s="59"/>
      <c r="R41" s="59"/>
      <c r="S41" s="59"/>
      <c r="T41" s="59"/>
      <c r="U41" s="59"/>
      <c r="V41" s="59"/>
      <c r="W41" s="59"/>
      <c r="X41" s="59"/>
      <c r="Y41" s="59"/>
      <c r="Z41" s="59"/>
      <c r="AA41" s="59"/>
      <c r="AB41" s="59"/>
      <c r="AC41" s="59"/>
      <c r="AD41" s="59"/>
      <c r="AE41" s="59"/>
      <c r="AF41" s="59"/>
      <c r="AG41" s="59"/>
      <c r="AH41" s="59"/>
      <c r="AI41" s="59"/>
      <c r="AJ41" s="59"/>
      <c r="AK41" s="59"/>
      <c r="AL41" s="59"/>
      <c r="AM41" s="59"/>
      <c r="AN41" s="59"/>
      <c r="AO41" s="59"/>
      <c r="AP41" s="59"/>
      <c r="AQ41" s="59"/>
      <c r="AR41" s="42"/>
    </row>
    <row r="42" s="1" customFormat="1" ht="24.96" customHeight="1">
      <c r="B42" s="37"/>
      <c r="C42" s="21" t="s">
        <v>55</v>
      </c>
      <c r="D42" s="38"/>
      <c r="E42" s="38"/>
      <c r="F42" s="38"/>
      <c r="G42" s="38"/>
      <c r="H42" s="38"/>
      <c r="I42" s="38"/>
      <c r="J42" s="38"/>
      <c r="K42" s="38"/>
      <c r="L42" s="38"/>
      <c r="M42" s="38"/>
      <c r="N42" s="38"/>
      <c r="O42" s="38"/>
      <c r="P42" s="38"/>
      <c r="Q42" s="38"/>
      <c r="R42" s="38"/>
      <c r="S42" s="38"/>
      <c r="T42" s="38"/>
      <c r="U42" s="38"/>
      <c r="V42" s="38"/>
      <c r="W42" s="38"/>
      <c r="X42" s="38"/>
      <c r="Y42" s="38"/>
      <c r="Z42" s="38"/>
      <c r="AA42" s="38"/>
      <c r="AB42" s="38"/>
      <c r="AC42" s="38"/>
      <c r="AD42" s="38"/>
      <c r="AE42" s="38"/>
      <c r="AF42" s="38"/>
      <c r="AG42" s="38"/>
      <c r="AH42" s="38"/>
      <c r="AI42" s="38"/>
      <c r="AJ42" s="38"/>
      <c r="AK42" s="38"/>
      <c r="AL42" s="38"/>
      <c r="AM42" s="38"/>
      <c r="AN42" s="38"/>
      <c r="AO42" s="38"/>
      <c r="AP42" s="38"/>
      <c r="AQ42" s="38"/>
      <c r="AR42" s="42"/>
    </row>
    <row r="43" s="1" customFormat="1" ht="6.96" customHeight="1">
      <c r="B43" s="37"/>
      <c r="C43" s="38"/>
      <c r="D43" s="38"/>
      <c r="E43" s="38"/>
      <c r="F43" s="38"/>
      <c r="G43" s="38"/>
      <c r="H43" s="38"/>
      <c r="I43" s="38"/>
      <c r="J43" s="38"/>
      <c r="K43" s="38"/>
      <c r="L43" s="38"/>
      <c r="M43" s="38"/>
      <c r="N43" s="38"/>
      <c r="O43" s="38"/>
      <c r="P43" s="38"/>
      <c r="Q43" s="38"/>
      <c r="R43" s="38"/>
      <c r="S43" s="38"/>
      <c r="T43" s="38"/>
      <c r="U43" s="38"/>
      <c r="V43" s="38"/>
      <c r="W43" s="38"/>
      <c r="X43" s="38"/>
      <c r="Y43" s="38"/>
      <c r="Z43" s="38"/>
      <c r="AA43" s="38"/>
      <c r="AB43" s="38"/>
      <c r="AC43" s="38"/>
      <c r="AD43" s="38"/>
      <c r="AE43" s="38"/>
      <c r="AF43" s="38"/>
      <c r="AG43" s="38"/>
      <c r="AH43" s="38"/>
      <c r="AI43" s="38"/>
      <c r="AJ43" s="38"/>
      <c r="AK43" s="38"/>
      <c r="AL43" s="38"/>
      <c r="AM43" s="38"/>
      <c r="AN43" s="38"/>
      <c r="AO43" s="38"/>
      <c r="AP43" s="38"/>
      <c r="AQ43" s="38"/>
      <c r="AR43" s="42"/>
    </row>
    <row r="44" s="1" customFormat="1" ht="12" customHeight="1">
      <c r="B44" s="37"/>
      <c r="C44" s="30" t="s">
        <v>13</v>
      </c>
      <c r="D44" s="38"/>
      <c r="E44" s="38"/>
      <c r="F44" s="38"/>
      <c r="G44" s="38"/>
      <c r="H44" s="38"/>
      <c r="I44" s="38"/>
      <c r="J44" s="38"/>
      <c r="K44" s="38"/>
      <c r="L44" s="38" t="str">
        <f>K5</f>
        <v>110519</v>
      </c>
      <c r="M44" s="38"/>
      <c r="N44" s="38"/>
      <c r="O44" s="38"/>
      <c r="P44" s="38"/>
      <c r="Q44" s="38"/>
      <c r="R44" s="38"/>
      <c r="S44" s="38"/>
      <c r="T44" s="38"/>
      <c r="U44" s="38"/>
      <c r="V44" s="38"/>
      <c r="W44" s="38"/>
      <c r="X44" s="38"/>
      <c r="Y44" s="38"/>
      <c r="Z44" s="38"/>
      <c r="AA44" s="38"/>
      <c r="AB44" s="38"/>
      <c r="AC44" s="38"/>
      <c r="AD44" s="38"/>
      <c r="AE44" s="38"/>
      <c r="AF44" s="38"/>
      <c r="AG44" s="38"/>
      <c r="AH44" s="38"/>
      <c r="AI44" s="38"/>
      <c r="AJ44" s="38"/>
      <c r="AK44" s="38"/>
      <c r="AL44" s="38"/>
      <c r="AM44" s="38"/>
      <c r="AN44" s="38"/>
      <c r="AO44" s="38"/>
      <c r="AP44" s="38"/>
      <c r="AQ44" s="38"/>
      <c r="AR44" s="42"/>
    </row>
    <row r="45" s="3" customFormat="1" ht="36.96" customHeight="1">
      <c r="B45" s="60"/>
      <c r="C45" s="61" t="s">
        <v>16</v>
      </c>
      <c r="D45" s="62"/>
      <c r="E45" s="62"/>
      <c r="F45" s="62"/>
      <c r="G45" s="62"/>
      <c r="H45" s="62"/>
      <c r="I45" s="62"/>
      <c r="J45" s="62"/>
      <c r="K45" s="62"/>
      <c r="L45" s="63" t="str">
        <f>K6</f>
        <v>Středisko Kostomlaty n.L.-Oprava fasády provozní budovy a zděného plotu</v>
      </c>
      <c r="M45" s="62"/>
      <c r="N45" s="62"/>
      <c r="O45" s="62"/>
      <c r="P45" s="62"/>
      <c r="Q45" s="62"/>
      <c r="R45" s="62"/>
      <c r="S45" s="62"/>
      <c r="T45" s="62"/>
      <c r="U45" s="62"/>
      <c r="V45" s="62"/>
      <c r="W45" s="62"/>
      <c r="X45" s="62"/>
      <c r="Y45" s="62"/>
      <c r="Z45" s="62"/>
      <c r="AA45" s="62"/>
      <c r="AB45" s="62"/>
      <c r="AC45" s="62"/>
      <c r="AD45" s="62"/>
      <c r="AE45" s="62"/>
      <c r="AF45" s="62"/>
      <c r="AG45" s="62"/>
      <c r="AH45" s="62"/>
      <c r="AI45" s="62"/>
      <c r="AJ45" s="62"/>
      <c r="AK45" s="62"/>
      <c r="AL45" s="62"/>
      <c r="AM45" s="62"/>
      <c r="AN45" s="62"/>
      <c r="AO45" s="62"/>
      <c r="AP45" s="62"/>
      <c r="AQ45" s="62"/>
      <c r="AR45" s="64"/>
    </row>
    <row r="46" s="1" customFormat="1" ht="6.96" customHeight="1">
      <c r="B46" s="37"/>
      <c r="C46" s="38"/>
      <c r="D46" s="38"/>
      <c r="E46" s="38"/>
      <c r="F46" s="38"/>
      <c r="G46" s="38"/>
      <c r="H46" s="38"/>
      <c r="I46" s="38"/>
      <c r="J46" s="38"/>
      <c r="K46" s="38"/>
      <c r="L46" s="38"/>
      <c r="M46" s="38"/>
      <c r="N46" s="38"/>
      <c r="O46" s="38"/>
      <c r="P46" s="38"/>
      <c r="Q46" s="38"/>
      <c r="R46" s="38"/>
      <c r="S46" s="38"/>
      <c r="T46" s="38"/>
      <c r="U46" s="38"/>
      <c r="V46" s="38"/>
      <c r="W46" s="38"/>
      <c r="X46" s="38"/>
      <c r="Y46" s="38"/>
      <c r="Z46" s="38"/>
      <c r="AA46" s="38"/>
      <c r="AB46" s="38"/>
      <c r="AC46" s="38"/>
      <c r="AD46" s="38"/>
      <c r="AE46" s="38"/>
      <c r="AF46" s="38"/>
      <c r="AG46" s="38"/>
      <c r="AH46" s="38"/>
      <c r="AI46" s="38"/>
      <c r="AJ46" s="38"/>
      <c r="AK46" s="38"/>
      <c r="AL46" s="38"/>
      <c r="AM46" s="38"/>
      <c r="AN46" s="38"/>
      <c r="AO46" s="38"/>
      <c r="AP46" s="38"/>
      <c r="AQ46" s="38"/>
      <c r="AR46" s="42"/>
    </row>
    <row r="47" s="1" customFormat="1" ht="12" customHeight="1">
      <c r="B47" s="37"/>
      <c r="C47" s="30" t="s">
        <v>22</v>
      </c>
      <c r="D47" s="38"/>
      <c r="E47" s="38"/>
      <c r="F47" s="38"/>
      <c r="G47" s="38"/>
      <c r="H47" s="38"/>
      <c r="I47" s="38"/>
      <c r="J47" s="38"/>
      <c r="K47" s="38"/>
      <c r="L47" s="65" t="str">
        <f>IF(K8="","",K8)</f>
        <v>Kostomlaty n.L.</v>
      </c>
      <c r="M47" s="38"/>
      <c r="N47" s="38"/>
      <c r="O47" s="38"/>
      <c r="P47" s="38"/>
      <c r="Q47" s="38"/>
      <c r="R47" s="38"/>
      <c r="S47" s="38"/>
      <c r="T47" s="38"/>
      <c r="U47" s="38"/>
      <c r="V47" s="38"/>
      <c r="W47" s="38"/>
      <c r="X47" s="38"/>
      <c r="Y47" s="38"/>
      <c r="Z47" s="38"/>
      <c r="AA47" s="38"/>
      <c r="AB47" s="38"/>
      <c r="AC47" s="38"/>
      <c r="AD47" s="38"/>
      <c r="AE47" s="38"/>
      <c r="AF47" s="38"/>
      <c r="AG47" s="38"/>
      <c r="AH47" s="38"/>
      <c r="AI47" s="30" t="s">
        <v>24</v>
      </c>
      <c r="AJ47" s="38"/>
      <c r="AK47" s="38"/>
      <c r="AL47" s="38"/>
      <c r="AM47" s="66" t="str">
        <f>IF(AN8= "","",AN8)</f>
        <v>11. 5. 2019</v>
      </c>
      <c r="AN47" s="66"/>
      <c r="AO47" s="38"/>
      <c r="AP47" s="38"/>
      <c r="AQ47" s="38"/>
      <c r="AR47" s="42"/>
    </row>
    <row r="48" s="1" customFormat="1" ht="6.96" customHeight="1">
      <c r="B48" s="37"/>
      <c r="C48" s="38"/>
      <c r="D48" s="38"/>
      <c r="E48" s="38"/>
      <c r="F48" s="38"/>
      <c r="G48" s="38"/>
      <c r="H48" s="38"/>
      <c r="I48" s="38"/>
      <c r="J48" s="38"/>
      <c r="K48" s="38"/>
      <c r="L48" s="38"/>
      <c r="M48" s="38"/>
      <c r="N48" s="38"/>
      <c r="O48" s="38"/>
      <c r="P48" s="38"/>
      <c r="Q48" s="38"/>
      <c r="R48" s="38"/>
      <c r="S48" s="38"/>
      <c r="T48" s="38"/>
      <c r="U48" s="38"/>
      <c r="V48" s="38"/>
      <c r="W48" s="38"/>
      <c r="X48" s="38"/>
      <c r="Y48" s="38"/>
      <c r="Z48" s="38"/>
      <c r="AA48" s="38"/>
      <c r="AB48" s="38"/>
      <c r="AC48" s="38"/>
      <c r="AD48" s="38"/>
      <c r="AE48" s="38"/>
      <c r="AF48" s="38"/>
      <c r="AG48" s="38"/>
      <c r="AH48" s="38"/>
      <c r="AI48" s="38"/>
      <c r="AJ48" s="38"/>
      <c r="AK48" s="38"/>
      <c r="AL48" s="38"/>
      <c r="AM48" s="38"/>
      <c r="AN48" s="38"/>
      <c r="AO48" s="38"/>
      <c r="AP48" s="38"/>
      <c r="AQ48" s="38"/>
      <c r="AR48" s="42"/>
    </row>
    <row r="49" s="1" customFormat="1" ht="13.65" customHeight="1">
      <c r="B49" s="37"/>
      <c r="C49" s="30" t="s">
        <v>30</v>
      </c>
      <c r="D49" s="38"/>
      <c r="E49" s="38"/>
      <c r="F49" s="38"/>
      <c r="G49" s="38"/>
      <c r="H49" s="38"/>
      <c r="I49" s="38"/>
      <c r="J49" s="38"/>
      <c r="K49" s="38"/>
      <c r="L49" s="38" t="str">
        <f>IF(E11= "","",E11)</f>
        <v>Povodí Labe s.p. Kostomlarty n.L.</v>
      </c>
      <c r="M49" s="38"/>
      <c r="N49" s="38"/>
      <c r="O49" s="38"/>
      <c r="P49" s="38"/>
      <c r="Q49" s="38"/>
      <c r="R49" s="38"/>
      <c r="S49" s="38"/>
      <c r="T49" s="38"/>
      <c r="U49" s="38"/>
      <c r="V49" s="38"/>
      <c r="W49" s="38"/>
      <c r="X49" s="38"/>
      <c r="Y49" s="38"/>
      <c r="Z49" s="38"/>
      <c r="AA49" s="38"/>
      <c r="AB49" s="38"/>
      <c r="AC49" s="38"/>
      <c r="AD49" s="38"/>
      <c r="AE49" s="38"/>
      <c r="AF49" s="38"/>
      <c r="AG49" s="38"/>
      <c r="AH49" s="38"/>
      <c r="AI49" s="30" t="s">
        <v>36</v>
      </c>
      <c r="AJ49" s="38"/>
      <c r="AK49" s="38"/>
      <c r="AL49" s="38"/>
      <c r="AM49" s="67" t="str">
        <f>IF(E17="","",E17)</f>
        <v>Ing.arch.Jiří Dvořák</v>
      </c>
      <c r="AN49" s="38"/>
      <c r="AO49" s="38"/>
      <c r="AP49" s="38"/>
      <c r="AQ49" s="38"/>
      <c r="AR49" s="42"/>
      <c r="AS49" s="68" t="s">
        <v>56</v>
      </c>
      <c r="AT49" s="69"/>
      <c r="AU49" s="70"/>
      <c r="AV49" s="70"/>
      <c r="AW49" s="70"/>
      <c r="AX49" s="70"/>
      <c r="AY49" s="70"/>
      <c r="AZ49" s="70"/>
      <c r="BA49" s="70"/>
      <c r="BB49" s="70"/>
      <c r="BC49" s="70"/>
      <c r="BD49" s="71"/>
    </row>
    <row r="50" s="1" customFormat="1" ht="13.65" customHeight="1">
      <c r="B50" s="37"/>
      <c r="C50" s="30" t="s">
        <v>34</v>
      </c>
      <c r="D50" s="38"/>
      <c r="E50" s="38"/>
      <c r="F50" s="38"/>
      <c r="G50" s="38"/>
      <c r="H50" s="38"/>
      <c r="I50" s="38"/>
      <c r="J50" s="38"/>
      <c r="K50" s="38"/>
      <c r="L50" s="38" t="str">
        <f>IF(E14= "Vyplň údaj","",E14)</f>
        <v/>
      </c>
      <c r="M50" s="38"/>
      <c r="N50" s="38"/>
      <c r="O50" s="38"/>
      <c r="P50" s="38"/>
      <c r="Q50" s="38"/>
      <c r="R50" s="38"/>
      <c r="S50" s="38"/>
      <c r="T50" s="38"/>
      <c r="U50" s="38"/>
      <c r="V50" s="38"/>
      <c r="W50" s="38"/>
      <c r="X50" s="38"/>
      <c r="Y50" s="38"/>
      <c r="Z50" s="38"/>
      <c r="AA50" s="38"/>
      <c r="AB50" s="38"/>
      <c r="AC50" s="38"/>
      <c r="AD50" s="38"/>
      <c r="AE50" s="38"/>
      <c r="AF50" s="38"/>
      <c r="AG50" s="38"/>
      <c r="AH50" s="38"/>
      <c r="AI50" s="30" t="s">
        <v>39</v>
      </c>
      <c r="AJ50" s="38"/>
      <c r="AK50" s="38"/>
      <c r="AL50" s="38"/>
      <c r="AM50" s="67" t="str">
        <f>IF(E20="","",E20)</f>
        <v>Ing.arch.Jiří Dvořák</v>
      </c>
      <c r="AN50" s="38"/>
      <c r="AO50" s="38"/>
      <c r="AP50" s="38"/>
      <c r="AQ50" s="38"/>
      <c r="AR50" s="42"/>
      <c r="AS50" s="72"/>
      <c r="AT50" s="73"/>
      <c r="AU50" s="74"/>
      <c r="AV50" s="74"/>
      <c r="AW50" s="74"/>
      <c r="AX50" s="74"/>
      <c r="AY50" s="74"/>
      <c r="AZ50" s="74"/>
      <c r="BA50" s="74"/>
      <c r="BB50" s="74"/>
      <c r="BC50" s="74"/>
      <c r="BD50" s="75"/>
    </row>
    <row r="51" s="1" customFormat="1" ht="10.8" customHeight="1">
      <c r="B51" s="37"/>
      <c r="C51" s="38"/>
      <c r="D51" s="38"/>
      <c r="E51" s="38"/>
      <c r="F51" s="38"/>
      <c r="G51" s="38"/>
      <c r="H51" s="38"/>
      <c r="I51" s="38"/>
      <c r="J51" s="38"/>
      <c r="K51" s="38"/>
      <c r="L51" s="38"/>
      <c r="M51" s="38"/>
      <c r="N51" s="38"/>
      <c r="O51" s="38"/>
      <c r="P51" s="38"/>
      <c r="Q51" s="38"/>
      <c r="R51" s="38"/>
      <c r="S51" s="38"/>
      <c r="T51" s="38"/>
      <c r="U51" s="38"/>
      <c r="V51" s="38"/>
      <c r="W51" s="38"/>
      <c r="X51" s="38"/>
      <c r="Y51" s="38"/>
      <c r="Z51" s="38"/>
      <c r="AA51" s="38"/>
      <c r="AB51" s="38"/>
      <c r="AC51" s="38"/>
      <c r="AD51" s="38"/>
      <c r="AE51" s="38"/>
      <c r="AF51" s="38"/>
      <c r="AG51" s="38"/>
      <c r="AH51" s="38"/>
      <c r="AI51" s="38"/>
      <c r="AJ51" s="38"/>
      <c r="AK51" s="38"/>
      <c r="AL51" s="38"/>
      <c r="AM51" s="38"/>
      <c r="AN51" s="38"/>
      <c r="AO51" s="38"/>
      <c r="AP51" s="38"/>
      <c r="AQ51" s="38"/>
      <c r="AR51" s="42"/>
      <c r="AS51" s="76"/>
      <c r="AT51" s="77"/>
      <c r="AU51" s="78"/>
      <c r="AV51" s="78"/>
      <c r="AW51" s="78"/>
      <c r="AX51" s="78"/>
      <c r="AY51" s="78"/>
      <c r="AZ51" s="78"/>
      <c r="BA51" s="78"/>
      <c r="BB51" s="78"/>
      <c r="BC51" s="78"/>
      <c r="BD51" s="79"/>
    </row>
    <row r="52" s="1" customFormat="1" ht="29.28" customHeight="1">
      <c r="B52" s="37"/>
      <c r="C52" s="80" t="s">
        <v>57</v>
      </c>
      <c r="D52" s="81"/>
      <c r="E52" s="81"/>
      <c r="F52" s="81"/>
      <c r="G52" s="81"/>
      <c r="H52" s="82"/>
      <c r="I52" s="83" t="s">
        <v>58</v>
      </c>
      <c r="J52" s="81"/>
      <c r="K52" s="81"/>
      <c r="L52" s="81"/>
      <c r="M52" s="81"/>
      <c r="N52" s="81"/>
      <c r="O52" s="81"/>
      <c r="P52" s="81"/>
      <c r="Q52" s="81"/>
      <c r="R52" s="81"/>
      <c r="S52" s="81"/>
      <c r="T52" s="81"/>
      <c r="U52" s="81"/>
      <c r="V52" s="81"/>
      <c r="W52" s="81"/>
      <c r="X52" s="81"/>
      <c r="Y52" s="81"/>
      <c r="Z52" s="81"/>
      <c r="AA52" s="81"/>
      <c r="AB52" s="81"/>
      <c r="AC52" s="81"/>
      <c r="AD52" s="81"/>
      <c r="AE52" s="81"/>
      <c r="AF52" s="81"/>
      <c r="AG52" s="84" t="s">
        <v>59</v>
      </c>
      <c r="AH52" s="81"/>
      <c r="AI52" s="81"/>
      <c r="AJ52" s="81"/>
      <c r="AK52" s="81"/>
      <c r="AL52" s="81"/>
      <c r="AM52" s="81"/>
      <c r="AN52" s="83" t="s">
        <v>60</v>
      </c>
      <c r="AO52" s="81"/>
      <c r="AP52" s="85"/>
      <c r="AQ52" s="86" t="s">
        <v>61</v>
      </c>
      <c r="AR52" s="42"/>
      <c r="AS52" s="87" t="s">
        <v>62</v>
      </c>
      <c r="AT52" s="88" t="s">
        <v>63</v>
      </c>
      <c r="AU52" s="88" t="s">
        <v>64</v>
      </c>
      <c r="AV52" s="88" t="s">
        <v>65</v>
      </c>
      <c r="AW52" s="88" t="s">
        <v>66</v>
      </c>
      <c r="AX52" s="88" t="s">
        <v>67</v>
      </c>
      <c r="AY52" s="88" t="s">
        <v>68</v>
      </c>
      <c r="AZ52" s="88" t="s">
        <v>69</v>
      </c>
      <c r="BA52" s="88" t="s">
        <v>70</v>
      </c>
      <c r="BB52" s="88" t="s">
        <v>71</v>
      </c>
      <c r="BC52" s="88" t="s">
        <v>72</v>
      </c>
      <c r="BD52" s="89" t="s">
        <v>73</v>
      </c>
    </row>
    <row r="53" s="1" customFormat="1" ht="10.8" customHeight="1">
      <c r="B53" s="37"/>
      <c r="C53" s="38"/>
      <c r="D53" s="38"/>
      <c r="E53" s="38"/>
      <c r="F53" s="38"/>
      <c r="G53" s="38"/>
      <c r="H53" s="38"/>
      <c r="I53" s="38"/>
      <c r="J53" s="38"/>
      <c r="K53" s="38"/>
      <c r="L53" s="38"/>
      <c r="M53" s="38"/>
      <c r="N53" s="38"/>
      <c r="O53" s="38"/>
      <c r="P53" s="38"/>
      <c r="Q53" s="38"/>
      <c r="R53" s="38"/>
      <c r="S53" s="38"/>
      <c r="T53" s="38"/>
      <c r="U53" s="38"/>
      <c r="V53" s="38"/>
      <c r="W53" s="38"/>
      <c r="X53" s="38"/>
      <c r="Y53" s="38"/>
      <c r="Z53" s="38"/>
      <c r="AA53" s="38"/>
      <c r="AB53" s="38"/>
      <c r="AC53" s="38"/>
      <c r="AD53" s="38"/>
      <c r="AE53" s="38"/>
      <c r="AF53" s="38"/>
      <c r="AG53" s="38"/>
      <c r="AH53" s="38"/>
      <c r="AI53" s="38"/>
      <c r="AJ53" s="38"/>
      <c r="AK53" s="38"/>
      <c r="AL53" s="38"/>
      <c r="AM53" s="38"/>
      <c r="AN53" s="38"/>
      <c r="AO53" s="38"/>
      <c r="AP53" s="38"/>
      <c r="AQ53" s="38"/>
      <c r="AR53" s="42"/>
      <c r="AS53" s="90"/>
      <c r="AT53" s="91"/>
      <c r="AU53" s="91"/>
      <c r="AV53" s="91"/>
      <c r="AW53" s="91"/>
      <c r="AX53" s="91"/>
      <c r="AY53" s="91"/>
      <c r="AZ53" s="91"/>
      <c r="BA53" s="91"/>
      <c r="BB53" s="91"/>
      <c r="BC53" s="91"/>
      <c r="BD53" s="92"/>
    </row>
    <row r="54" s="4" customFormat="1" ht="32.4" customHeight="1">
      <c r="B54" s="93"/>
      <c r="C54" s="94" t="s">
        <v>74</v>
      </c>
      <c r="D54" s="95"/>
      <c r="E54" s="95"/>
      <c r="F54" s="95"/>
      <c r="G54" s="95"/>
      <c r="H54" s="95"/>
      <c r="I54" s="95"/>
      <c r="J54" s="95"/>
      <c r="K54" s="95"/>
      <c r="L54" s="95"/>
      <c r="M54" s="95"/>
      <c r="N54" s="95"/>
      <c r="O54" s="95"/>
      <c r="P54" s="95"/>
      <c r="Q54" s="95"/>
      <c r="R54" s="95"/>
      <c r="S54" s="95"/>
      <c r="T54" s="95"/>
      <c r="U54" s="95"/>
      <c r="V54" s="95"/>
      <c r="W54" s="95"/>
      <c r="X54" s="95"/>
      <c r="Y54" s="95"/>
      <c r="Z54" s="95"/>
      <c r="AA54" s="95"/>
      <c r="AB54" s="95"/>
      <c r="AC54" s="95"/>
      <c r="AD54" s="95"/>
      <c r="AE54" s="95"/>
      <c r="AF54" s="95"/>
      <c r="AG54" s="96">
        <f>ROUND(SUM(AG55:AG57),2)</f>
        <v>0</v>
      </c>
      <c r="AH54" s="96"/>
      <c r="AI54" s="96"/>
      <c r="AJ54" s="96"/>
      <c r="AK54" s="96"/>
      <c r="AL54" s="96"/>
      <c r="AM54" s="96"/>
      <c r="AN54" s="97">
        <f>SUM(AG54,AT54)</f>
        <v>0</v>
      </c>
      <c r="AO54" s="97"/>
      <c r="AP54" s="97"/>
      <c r="AQ54" s="98" t="s">
        <v>1</v>
      </c>
      <c r="AR54" s="99"/>
      <c r="AS54" s="100">
        <f>ROUND(SUM(AS55:AS57),2)</f>
        <v>0</v>
      </c>
      <c r="AT54" s="101">
        <f>ROUND(SUM(AV54:AW54),2)</f>
        <v>0</v>
      </c>
      <c r="AU54" s="102">
        <f>ROUND(SUM(AU55:AU57),5)</f>
        <v>0</v>
      </c>
      <c r="AV54" s="101">
        <f>ROUND(AZ54*L29,2)</f>
        <v>0</v>
      </c>
      <c r="AW54" s="101">
        <f>ROUND(BA54*L30,2)</f>
        <v>0</v>
      </c>
      <c r="AX54" s="101">
        <f>ROUND(BB54*L29,2)</f>
        <v>0</v>
      </c>
      <c r="AY54" s="101">
        <f>ROUND(BC54*L30,2)</f>
        <v>0</v>
      </c>
      <c r="AZ54" s="101">
        <f>ROUND(SUM(AZ55:AZ57),2)</f>
        <v>0</v>
      </c>
      <c r="BA54" s="101">
        <f>ROUND(SUM(BA55:BA57),2)</f>
        <v>0</v>
      </c>
      <c r="BB54" s="101">
        <f>ROUND(SUM(BB55:BB57),2)</f>
        <v>0</v>
      </c>
      <c r="BC54" s="101">
        <f>ROUND(SUM(BC55:BC57),2)</f>
        <v>0</v>
      </c>
      <c r="BD54" s="103">
        <f>ROUND(SUM(BD55:BD57),2)</f>
        <v>0</v>
      </c>
      <c r="BS54" s="104" t="s">
        <v>75</v>
      </c>
      <c r="BT54" s="104" t="s">
        <v>76</v>
      </c>
      <c r="BU54" s="105" t="s">
        <v>77</v>
      </c>
      <c r="BV54" s="104" t="s">
        <v>78</v>
      </c>
      <c r="BW54" s="104" t="s">
        <v>5</v>
      </c>
      <c r="BX54" s="104" t="s">
        <v>79</v>
      </c>
      <c r="CL54" s="104" t="s">
        <v>19</v>
      </c>
    </row>
    <row r="55" s="5" customFormat="1" ht="27" customHeight="1">
      <c r="A55" s="106" t="s">
        <v>80</v>
      </c>
      <c r="B55" s="107"/>
      <c r="C55" s="108"/>
      <c r="D55" s="109" t="s">
        <v>81</v>
      </c>
      <c r="E55" s="109"/>
      <c r="F55" s="109"/>
      <c r="G55" s="109"/>
      <c r="H55" s="109"/>
      <c r="I55" s="110"/>
      <c r="J55" s="109" t="s">
        <v>82</v>
      </c>
      <c r="K55" s="109"/>
      <c r="L55" s="109"/>
      <c r="M55" s="109"/>
      <c r="N55" s="109"/>
      <c r="O55" s="109"/>
      <c r="P55" s="109"/>
      <c r="Q55" s="109"/>
      <c r="R55" s="109"/>
      <c r="S55" s="109"/>
      <c r="T55" s="109"/>
      <c r="U55" s="109"/>
      <c r="V55" s="109"/>
      <c r="W55" s="109"/>
      <c r="X55" s="109"/>
      <c r="Y55" s="109"/>
      <c r="Z55" s="109"/>
      <c r="AA55" s="109"/>
      <c r="AB55" s="109"/>
      <c r="AC55" s="109"/>
      <c r="AD55" s="109"/>
      <c r="AE55" s="109"/>
      <c r="AF55" s="109"/>
      <c r="AG55" s="111">
        <f>'11052019a - Středisko Kos...'!J30</f>
        <v>0</v>
      </c>
      <c r="AH55" s="110"/>
      <c r="AI55" s="110"/>
      <c r="AJ55" s="110"/>
      <c r="AK55" s="110"/>
      <c r="AL55" s="110"/>
      <c r="AM55" s="110"/>
      <c r="AN55" s="111">
        <f>SUM(AG55,AT55)</f>
        <v>0</v>
      </c>
      <c r="AO55" s="110"/>
      <c r="AP55" s="110"/>
      <c r="AQ55" s="112" t="s">
        <v>83</v>
      </c>
      <c r="AR55" s="113"/>
      <c r="AS55" s="114">
        <v>0</v>
      </c>
      <c r="AT55" s="115">
        <f>ROUND(SUM(AV55:AW55),2)</f>
        <v>0</v>
      </c>
      <c r="AU55" s="116">
        <f>'11052019a - Středisko Kos...'!P92</f>
        <v>0</v>
      </c>
      <c r="AV55" s="115">
        <f>'11052019a - Středisko Kos...'!J33</f>
        <v>0</v>
      </c>
      <c r="AW55" s="115">
        <f>'11052019a - Středisko Kos...'!J34</f>
        <v>0</v>
      </c>
      <c r="AX55" s="115">
        <f>'11052019a - Středisko Kos...'!J35</f>
        <v>0</v>
      </c>
      <c r="AY55" s="115">
        <f>'11052019a - Středisko Kos...'!J36</f>
        <v>0</v>
      </c>
      <c r="AZ55" s="115">
        <f>'11052019a - Středisko Kos...'!F33</f>
        <v>0</v>
      </c>
      <c r="BA55" s="115">
        <f>'11052019a - Středisko Kos...'!F34</f>
        <v>0</v>
      </c>
      <c r="BB55" s="115">
        <f>'11052019a - Středisko Kos...'!F35</f>
        <v>0</v>
      </c>
      <c r="BC55" s="115">
        <f>'11052019a - Středisko Kos...'!F36</f>
        <v>0</v>
      </c>
      <c r="BD55" s="117">
        <f>'11052019a - Středisko Kos...'!F37</f>
        <v>0</v>
      </c>
      <c r="BT55" s="118" t="s">
        <v>21</v>
      </c>
      <c r="BV55" s="118" t="s">
        <v>78</v>
      </c>
      <c r="BW55" s="118" t="s">
        <v>84</v>
      </c>
      <c r="BX55" s="118" t="s">
        <v>5</v>
      </c>
      <c r="CL55" s="118" t="s">
        <v>19</v>
      </c>
      <c r="CM55" s="118" t="s">
        <v>85</v>
      </c>
    </row>
    <row r="56" s="5" customFormat="1" ht="27" customHeight="1">
      <c r="A56" s="106" t="s">
        <v>80</v>
      </c>
      <c r="B56" s="107"/>
      <c r="C56" s="108"/>
      <c r="D56" s="109" t="s">
        <v>86</v>
      </c>
      <c r="E56" s="109"/>
      <c r="F56" s="109"/>
      <c r="G56" s="109"/>
      <c r="H56" s="109"/>
      <c r="I56" s="110"/>
      <c r="J56" s="109" t="s">
        <v>87</v>
      </c>
      <c r="K56" s="109"/>
      <c r="L56" s="109"/>
      <c r="M56" s="109"/>
      <c r="N56" s="109"/>
      <c r="O56" s="109"/>
      <c r="P56" s="109"/>
      <c r="Q56" s="109"/>
      <c r="R56" s="109"/>
      <c r="S56" s="109"/>
      <c r="T56" s="109"/>
      <c r="U56" s="109"/>
      <c r="V56" s="109"/>
      <c r="W56" s="109"/>
      <c r="X56" s="109"/>
      <c r="Y56" s="109"/>
      <c r="Z56" s="109"/>
      <c r="AA56" s="109"/>
      <c r="AB56" s="109"/>
      <c r="AC56" s="109"/>
      <c r="AD56" s="109"/>
      <c r="AE56" s="109"/>
      <c r="AF56" s="109"/>
      <c r="AG56" s="111">
        <f>'11052019b - Středisko Kos...'!J30</f>
        <v>0</v>
      </c>
      <c r="AH56" s="110"/>
      <c r="AI56" s="110"/>
      <c r="AJ56" s="110"/>
      <c r="AK56" s="110"/>
      <c r="AL56" s="110"/>
      <c r="AM56" s="110"/>
      <c r="AN56" s="111">
        <f>SUM(AG56,AT56)</f>
        <v>0</v>
      </c>
      <c r="AO56" s="110"/>
      <c r="AP56" s="110"/>
      <c r="AQ56" s="112" t="s">
        <v>83</v>
      </c>
      <c r="AR56" s="113"/>
      <c r="AS56" s="114">
        <v>0</v>
      </c>
      <c r="AT56" s="115">
        <f>ROUND(SUM(AV56:AW56),2)</f>
        <v>0</v>
      </c>
      <c r="AU56" s="116">
        <f>'11052019b - Středisko Kos...'!P89</f>
        <v>0</v>
      </c>
      <c r="AV56" s="115">
        <f>'11052019b - Středisko Kos...'!J33</f>
        <v>0</v>
      </c>
      <c r="AW56" s="115">
        <f>'11052019b - Středisko Kos...'!J34</f>
        <v>0</v>
      </c>
      <c r="AX56" s="115">
        <f>'11052019b - Středisko Kos...'!J35</f>
        <v>0</v>
      </c>
      <c r="AY56" s="115">
        <f>'11052019b - Středisko Kos...'!J36</f>
        <v>0</v>
      </c>
      <c r="AZ56" s="115">
        <f>'11052019b - Středisko Kos...'!F33</f>
        <v>0</v>
      </c>
      <c r="BA56" s="115">
        <f>'11052019b - Středisko Kos...'!F34</f>
        <v>0</v>
      </c>
      <c r="BB56" s="115">
        <f>'11052019b - Středisko Kos...'!F35</f>
        <v>0</v>
      </c>
      <c r="BC56" s="115">
        <f>'11052019b - Středisko Kos...'!F36</f>
        <v>0</v>
      </c>
      <c r="BD56" s="117">
        <f>'11052019b - Středisko Kos...'!F37</f>
        <v>0</v>
      </c>
      <c r="BT56" s="118" t="s">
        <v>21</v>
      </c>
      <c r="BV56" s="118" t="s">
        <v>78</v>
      </c>
      <c r="BW56" s="118" t="s">
        <v>88</v>
      </c>
      <c r="BX56" s="118" t="s">
        <v>5</v>
      </c>
      <c r="CL56" s="118" t="s">
        <v>89</v>
      </c>
      <c r="CM56" s="118" t="s">
        <v>85</v>
      </c>
    </row>
    <row r="57" s="5" customFormat="1" ht="40.5" customHeight="1">
      <c r="A57" s="106" t="s">
        <v>80</v>
      </c>
      <c r="B57" s="107"/>
      <c r="C57" s="108"/>
      <c r="D57" s="109" t="s">
        <v>90</v>
      </c>
      <c r="E57" s="109"/>
      <c r="F57" s="109"/>
      <c r="G57" s="109"/>
      <c r="H57" s="109"/>
      <c r="I57" s="110"/>
      <c r="J57" s="109" t="s">
        <v>91</v>
      </c>
      <c r="K57" s="109"/>
      <c r="L57" s="109"/>
      <c r="M57" s="109"/>
      <c r="N57" s="109"/>
      <c r="O57" s="109"/>
      <c r="P57" s="109"/>
      <c r="Q57" s="109"/>
      <c r="R57" s="109"/>
      <c r="S57" s="109"/>
      <c r="T57" s="109"/>
      <c r="U57" s="109"/>
      <c r="V57" s="109"/>
      <c r="W57" s="109"/>
      <c r="X57" s="109"/>
      <c r="Y57" s="109"/>
      <c r="Z57" s="109"/>
      <c r="AA57" s="109"/>
      <c r="AB57" s="109"/>
      <c r="AC57" s="109"/>
      <c r="AD57" s="109"/>
      <c r="AE57" s="109"/>
      <c r="AF57" s="109"/>
      <c r="AG57" s="111">
        <f>'11052019c - Středisko Kos...'!J30</f>
        <v>0</v>
      </c>
      <c r="AH57" s="110"/>
      <c r="AI57" s="110"/>
      <c r="AJ57" s="110"/>
      <c r="AK57" s="110"/>
      <c r="AL57" s="110"/>
      <c r="AM57" s="110"/>
      <c r="AN57" s="111">
        <f>SUM(AG57,AT57)</f>
        <v>0</v>
      </c>
      <c r="AO57" s="110"/>
      <c r="AP57" s="110"/>
      <c r="AQ57" s="112" t="s">
        <v>83</v>
      </c>
      <c r="AR57" s="113"/>
      <c r="AS57" s="119">
        <v>0</v>
      </c>
      <c r="AT57" s="120">
        <f>ROUND(SUM(AV57:AW57),2)</f>
        <v>0</v>
      </c>
      <c r="AU57" s="121">
        <f>'11052019c - Středisko Kos...'!P81</f>
        <v>0</v>
      </c>
      <c r="AV57" s="120">
        <f>'11052019c - Středisko Kos...'!J33</f>
        <v>0</v>
      </c>
      <c r="AW57" s="120">
        <f>'11052019c - Středisko Kos...'!J34</f>
        <v>0</v>
      </c>
      <c r="AX57" s="120">
        <f>'11052019c - Středisko Kos...'!J35</f>
        <v>0</v>
      </c>
      <c r="AY57" s="120">
        <f>'11052019c - Středisko Kos...'!J36</f>
        <v>0</v>
      </c>
      <c r="AZ57" s="120">
        <f>'11052019c - Středisko Kos...'!F33</f>
        <v>0</v>
      </c>
      <c r="BA57" s="120">
        <f>'11052019c - Středisko Kos...'!F34</f>
        <v>0</v>
      </c>
      <c r="BB57" s="120">
        <f>'11052019c - Středisko Kos...'!F35</f>
        <v>0</v>
      </c>
      <c r="BC57" s="120">
        <f>'11052019c - Středisko Kos...'!F36</f>
        <v>0</v>
      </c>
      <c r="BD57" s="122">
        <f>'11052019c - Středisko Kos...'!F37</f>
        <v>0</v>
      </c>
      <c r="BT57" s="118" t="s">
        <v>21</v>
      </c>
      <c r="BV57" s="118" t="s">
        <v>78</v>
      </c>
      <c r="BW57" s="118" t="s">
        <v>92</v>
      </c>
      <c r="BX57" s="118" t="s">
        <v>5</v>
      </c>
      <c r="CL57" s="118" t="s">
        <v>19</v>
      </c>
      <c r="CM57" s="118" t="s">
        <v>85</v>
      </c>
    </row>
    <row r="58" s="1" customFormat="1" ht="30" customHeight="1">
      <c r="B58" s="37"/>
      <c r="C58" s="38"/>
      <c r="D58" s="38"/>
      <c r="E58" s="38"/>
      <c r="F58" s="38"/>
      <c r="G58" s="38"/>
      <c r="H58" s="38"/>
      <c r="I58" s="38"/>
      <c r="J58" s="38"/>
      <c r="K58" s="38"/>
      <c r="L58" s="38"/>
      <c r="M58" s="38"/>
      <c r="N58" s="38"/>
      <c r="O58" s="38"/>
      <c r="P58" s="38"/>
      <c r="Q58" s="38"/>
      <c r="R58" s="38"/>
      <c r="S58" s="38"/>
      <c r="T58" s="38"/>
      <c r="U58" s="38"/>
      <c r="V58" s="38"/>
      <c r="W58" s="38"/>
      <c r="X58" s="38"/>
      <c r="Y58" s="38"/>
      <c r="Z58" s="38"/>
      <c r="AA58" s="38"/>
      <c r="AB58" s="38"/>
      <c r="AC58" s="38"/>
      <c r="AD58" s="38"/>
      <c r="AE58" s="38"/>
      <c r="AF58" s="38"/>
      <c r="AG58" s="38"/>
      <c r="AH58" s="38"/>
      <c r="AI58" s="38"/>
      <c r="AJ58" s="38"/>
      <c r="AK58" s="38"/>
      <c r="AL58" s="38"/>
      <c r="AM58" s="38"/>
      <c r="AN58" s="38"/>
      <c r="AO58" s="38"/>
      <c r="AP58" s="38"/>
      <c r="AQ58" s="38"/>
      <c r="AR58" s="42"/>
    </row>
    <row r="59" s="1" customFormat="1" ht="6.96" customHeight="1">
      <c r="B59" s="56"/>
      <c r="C59" s="57"/>
      <c r="D59" s="57"/>
      <c r="E59" s="57"/>
      <c r="F59" s="57"/>
      <c r="G59" s="57"/>
      <c r="H59" s="57"/>
      <c r="I59" s="57"/>
      <c r="J59" s="57"/>
      <c r="K59" s="57"/>
      <c r="L59" s="57"/>
      <c r="M59" s="57"/>
      <c r="N59" s="57"/>
      <c r="O59" s="57"/>
      <c r="P59" s="57"/>
      <c r="Q59" s="57"/>
      <c r="R59" s="57"/>
      <c r="S59" s="57"/>
      <c r="T59" s="57"/>
      <c r="U59" s="57"/>
      <c r="V59" s="57"/>
      <c r="W59" s="57"/>
      <c r="X59" s="57"/>
      <c r="Y59" s="57"/>
      <c r="Z59" s="57"/>
      <c r="AA59" s="57"/>
      <c r="AB59" s="57"/>
      <c r="AC59" s="57"/>
      <c r="AD59" s="57"/>
      <c r="AE59" s="57"/>
      <c r="AF59" s="57"/>
      <c r="AG59" s="57"/>
      <c r="AH59" s="57"/>
      <c r="AI59" s="57"/>
      <c r="AJ59" s="57"/>
      <c r="AK59" s="57"/>
      <c r="AL59" s="57"/>
      <c r="AM59" s="57"/>
      <c r="AN59" s="57"/>
      <c r="AO59" s="57"/>
      <c r="AP59" s="57"/>
      <c r="AQ59" s="57"/>
      <c r="AR59" s="42"/>
    </row>
  </sheetData>
  <sheetProtection sheet="1" formatColumns="0" formatRows="0" objects="1" scenarios="1" spinCount="100000" saltValue="cnrG5qUmW4dvlUlosLpE14D4Lm7kd9u9ywQTl5SXMTOm2o5TTU6uwj3M/aAYtyzqmSw34kPZlj6ulpels/QwpQ==" hashValue="txd6lK5/8XR9+Hdz6v+aKNZfMg/nHhPN6JCv2fTr8fqZQ8FmWfAb6dmq8PfMnoVQEJ5MtqFXcmieiKaFhqmxVw==" algorithmName="SHA-512" password="CC35"/>
  <mergeCells count="50">
    <mergeCell ref="W31:AE31"/>
    <mergeCell ref="BE5:BE34"/>
    <mergeCell ref="AK26:AO26"/>
    <mergeCell ref="W29:AE29"/>
    <mergeCell ref="AK29:AO29"/>
    <mergeCell ref="W30:AE30"/>
    <mergeCell ref="AK30:AO30"/>
    <mergeCell ref="AK31:AO31"/>
    <mergeCell ref="W32:AE32"/>
    <mergeCell ref="AK32:AO32"/>
    <mergeCell ref="W33:AE33"/>
    <mergeCell ref="AK33:AO33"/>
    <mergeCell ref="X35:AB35"/>
    <mergeCell ref="AK35:AO35"/>
    <mergeCell ref="AR2:BE2"/>
    <mergeCell ref="AS49:AT51"/>
    <mergeCell ref="AM50:AP50"/>
    <mergeCell ref="L45:AO45"/>
    <mergeCell ref="AM47:AN47"/>
    <mergeCell ref="AM49:AP49"/>
    <mergeCell ref="K5:AO5"/>
    <mergeCell ref="K6:AO6"/>
    <mergeCell ref="E14:AJ14"/>
    <mergeCell ref="E23:AN23"/>
    <mergeCell ref="L28:P28"/>
    <mergeCell ref="W28:AE28"/>
    <mergeCell ref="AK28:AO28"/>
    <mergeCell ref="L29:P29"/>
    <mergeCell ref="L30:P30"/>
    <mergeCell ref="L31:P31"/>
    <mergeCell ref="L32:P32"/>
    <mergeCell ref="L33:P33"/>
    <mergeCell ref="AN52:AP52"/>
    <mergeCell ref="AG52:AM52"/>
    <mergeCell ref="AN55:AP55"/>
    <mergeCell ref="AG55:AM55"/>
    <mergeCell ref="AN56:AP56"/>
    <mergeCell ref="AG56:AM56"/>
    <mergeCell ref="AN57:AP57"/>
    <mergeCell ref="AG57:AM57"/>
    <mergeCell ref="AG54:AM54"/>
    <mergeCell ref="AN54:AP54"/>
    <mergeCell ref="C52:G52"/>
    <mergeCell ref="I52:AF52"/>
    <mergeCell ref="D55:H55"/>
    <mergeCell ref="J55:AF55"/>
    <mergeCell ref="D56:H56"/>
    <mergeCell ref="J56:AF56"/>
    <mergeCell ref="D57:H57"/>
    <mergeCell ref="J57:AF57"/>
  </mergeCells>
  <hyperlinks>
    <hyperlink ref="A55" location="'11052019a - Středisko Kos...'!C2" display="/"/>
    <hyperlink ref="A56" location="'11052019b - Středisko Kos...'!C2" display="/"/>
    <hyperlink ref="A57" location="'11052019c - Středisko Kos...'!C2" display="/"/>
  </hyperlinks>
  <pageMargins left="0.39375" right="0.39375" top="0.39375" bottom="0.39375" header="0" footer="0"/>
  <pageSetup paperSize="9" orientation="landscape"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8.67" customWidth="1"/>
    <col min="8" max="8" width="11.17" customWidth="1"/>
    <col min="9" max="9" width="14.17" style="123" customWidth="1"/>
    <col min="10" max="10" width="23.5" customWidth="1"/>
    <col min="11" max="11" width="15.5" hidden="1"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c r="AT2" s="15" t="s">
        <v>84</v>
      </c>
    </row>
    <row r="3" ht="6.96" customHeight="1">
      <c r="B3" s="124"/>
      <c r="C3" s="125"/>
      <c r="D3" s="125"/>
      <c r="E3" s="125"/>
      <c r="F3" s="125"/>
      <c r="G3" s="125"/>
      <c r="H3" s="125"/>
      <c r="I3" s="126"/>
      <c r="J3" s="125"/>
      <c r="K3" s="125"/>
      <c r="L3" s="18"/>
      <c r="AT3" s="15" t="s">
        <v>85</v>
      </c>
    </row>
    <row r="4" ht="24.96" customHeight="1">
      <c r="B4" s="18"/>
      <c r="D4" s="127" t="s">
        <v>93</v>
      </c>
      <c r="L4" s="18"/>
      <c r="M4" s="22" t="s">
        <v>10</v>
      </c>
      <c r="AT4" s="15" t="s">
        <v>4</v>
      </c>
    </row>
    <row r="5" ht="6.96" customHeight="1">
      <c r="B5" s="18"/>
      <c r="L5" s="18"/>
    </row>
    <row r="6" ht="12" customHeight="1">
      <c r="B6" s="18"/>
      <c r="D6" s="128" t="s">
        <v>16</v>
      </c>
      <c r="L6" s="18"/>
    </row>
    <row r="7" ht="16.5" customHeight="1">
      <c r="B7" s="18"/>
      <c r="E7" s="129" t="str">
        <f>'Rekapitulace stavby'!K6</f>
        <v>Středisko Kostomlaty n.L.-Oprava fasády provozní budovy a zděného plotu</v>
      </c>
      <c r="F7" s="128"/>
      <c r="G7" s="128"/>
      <c r="H7" s="128"/>
      <c r="L7" s="18"/>
    </row>
    <row r="8" s="1" customFormat="1" ht="12" customHeight="1">
      <c r="B8" s="42"/>
      <c r="D8" s="128" t="s">
        <v>94</v>
      </c>
      <c r="I8" s="130"/>
      <c r="L8" s="42"/>
    </row>
    <row r="9" s="1" customFormat="1" ht="36.96" customHeight="1">
      <c r="B9" s="42"/>
      <c r="E9" s="131" t="s">
        <v>95</v>
      </c>
      <c r="F9" s="1"/>
      <c r="G9" s="1"/>
      <c r="H9" s="1"/>
      <c r="I9" s="130"/>
      <c r="L9" s="42"/>
    </row>
    <row r="10" s="1" customFormat="1">
      <c r="B10" s="42"/>
      <c r="I10" s="130"/>
      <c r="L10" s="42"/>
    </row>
    <row r="11" s="1" customFormat="1" ht="12" customHeight="1">
      <c r="B11" s="42"/>
      <c r="D11" s="128" t="s">
        <v>18</v>
      </c>
      <c r="F11" s="15" t="s">
        <v>19</v>
      </c>
      <c r="I11" s="132" t="s">
        <v>20</v>
      </c>
      <c r="J11" s="15" t="s">
        <v>21</v>
      </c>
      <c r="L11" s="42"/>
    </row>
    <row r="12" s="1" customFormat="1" ht="12" customHeight="1">
      <c r="B12" s="42"/>
      <c r="D12" s="128" t="s">
        <v>22</v>
      </c>
      <c r="F12" s="15" t="s">
        <v>23</v>
      </c>
      <c r="I12" s="132" t="s">
        <v>24</v>
      </c>
      <c r="J12" s="133" t="str">
        <f>'Rekapitulace stavby'!AN8</f>
        <v>11. 5. 2019</v>
      </c>
      <c r="L12" s="42"/>
    </row>
    <row r="13" s="1" customFormat="1" ht="21.84" customHeight="1">
      <c r="B13" s="42"/>
      <c r="D13" s="134" t="s">
        <v>26</v>
      </c>
      <c r="F13" s="135" t="s">
        <v>27</v>
      </c>
      <c r="I13" s="136" t="s">
        <v>28</v>
      </c>
      <c r="J13" s="135" t="s">
        <v>29</v>
      </c>
      <c r="L13" s="42"/>
    </row>
    <row r="14" s="1" customFormat="1" ht="12" customHeight="1">
      <c r="B14" s="42"/>
      <c r="D14" s="128" t="s">
        <v>30</v>
      </c>
      <c r="I14" s="132" t="s">
        <v>31</v>
      </c>
      <c r="J14" s="15" t="s">
        <v>1</v>
      </c>
      <c r="L14" s="42"/>
    </row>
    <row r="15" s="1" customFormat="1" ht="18" customHeight="1">
      <c r="B15" s="42"/>
      <c r="E15" s="15" t="s">
        <v>32</v>
      </c>
      <c r="I15" s="132" t="s">
        <v>33</v>
      </c>
      <c r="J15" s="15" t="s">
        <v>1</v>
      </c>
      <c r="L15" s="42"/>
    </row>
    <row r="16" s="1" customFormat="1" ht="6.96" customHeight="1">
      <c r="B16" s="42"/>
      <c r="I16" s="130"/>
      <c r="L16" s="42"/>
    </row>
    <row r="17" s="1" customFormat="1" ht="12" customHeight="1">
      <c r="B17" s="42"/>
      <c r="D17" s="128" t="s">
        <v>34</v>
      </c>
      <c r="I17" s="132" t="s">
        <v>31</v>
      </c>
      <c r="J17" s="31" t="str">
        <f>'Rekapitulace stavby'!AN13</f>
        <v>Vyplň údaj</v>
      </c>
      <c r="L17" s="42"/>
    </row>
    <row r="18" s="1" customFormat="1" ht="18" customHeight="1">
      <c r="B18" s="42"/>
      <c r="E18" s="31" t="str">
        <f>'Rekapitulace stavby'!E14</f>
        <v>Vyplň údaj</v>
      </c>
      <c r="F18" s="15"/>
      <c r="G18" s="15"/>
      <c r="H18" s="15"/>
      <c r="I18" s="132" t="s">
        <v>33</v>
      </c>
      <c r="J18" s="31" t="str">
        <f>'Rekapitulace stavby'!AN14</f>
        <v>Vyplň údaj</v>
      </c>
      <c r="L18" s="42"/>
    </row>
    <row r="19" s="1" customFormat="1" ht="6.96" customHeight="1">
      <c r="B19" s="42"/>
      <c r="I19" s="130"/>
      <c r="L19" s="42"/>
    </row>
    <row r="20" s="1" customFormat="1" ht="12" customHeight="1">
      <c r="B20" s="42"/>
      <c r="D20" s="128" t="s">
        <v>36</v>
      </c>
      <c r="I20" s="132" t="s">
        <v>31</v>
      </c>
      <c r="J20" s="15" t="s">
        <v>1</v>
      </c>
      <c r="L20" s="42"/>
    </row>
    <row r="21" s="1" customFormat="1" ht="18" customHeight="1">
      <c r="B21" s="42"/>
      <c r="E21" s="15" t="s">
        <v>37</v>
      </c>
      <c r="I21" s="132" t="s">
        <v>33</v>
      </c>
      <c r="J21" s="15" t="s">
        <v>1</v>
      </c>
      <c r="L21" s="42"/>
    </row>
    <row r="22" s="1" customFormat="1" ht="6.96" customHeight="1">
      <c r="B22" s="42"/>
      <c r="I22" s="130"/>
      <c r="L22" s="42"/>
    </row>
    <row r="23" s="1" customFormat="1" ht="12" customHeight="1">
      <c r="B23" s="42"/>
      <c r="D23" s="128" t="s">
        <v>39</v>
      </c>
      <c r="I23" s="132" t="s">
        <v>31</v>
      </c>
      <c r="J23" s="15" t="s">
        <v>1</v>
      </c>
      <c r="L23" s="42"/>
    </row>
    <row r="24" s="1" customFormat="1" ht="18" customHeight="1">
      <c r="B24" s="42"/>
      <c r="E24" s="15" t="s">
        <v>37</v>
      </c>
      <c r="I24" s="132" t="s">
        <v>33</v>
      </c>
      <c r="J24" s="15" t="s">
        <v>1</v>
      </c>
      <c r="L24" s="42"/>
    </row>
    <row r="25" s="1" customFormat="1" ht="6.96" customHeight="1">
      <c r="B25" s="42"/>
      <c r="I25" s="130"/>
      <c r="L25" s="42"/>
    </row>
    <row r="26" s="1" customFormat="1" ht="12" customHeight="1">
      <c r="B26" s="42"/>
      <c r="D26" s="128" t="s">
        <v>40</v>
      </c>
      <c r="I26" s="130"/>
      <c r="L26" s="42"/>
    </row>
    <row r="27" s="6" customFormat="1" ht="16.5" customHeight="1">
      <c r="B27" s="137"/>
      <c r="E27" s="138" t="s">
        <v>1</v>
      </c>
      <c r="F27" s="138"/>
      <c r="G27" s="138"/>
      <c r="H27" s="138"/>
      <c r="I27" s="139"/>
      <c r="L27" s="137"/>
    </row>
    <row r="28" s="1" customFormat="1" ht="6.96" customHeight="1">
      <c r="B28" s="42"/>
      <c r="I28" s="130"/>
      <c r="L28" s="42"/>
    </row>
    <row r="29" s="1" customFormat="1" ht="6.96" customHeight="1">
      <c r="B29" s="42"/>
      <c r="D29" s="70"/>
      <c r="E29" s="70"/>
      <c r="F29" s="70"/>
      <c r="G29" s="70"/>
      <c r="H29" s="70"/>
      <c r="I29" s="140"/>
      <c r="J29" s="70"/>
      <c r="K29" s="70"/>
      <c r="L29" s="42"/>
    </row>
    <row r="30" s="1" customFormat="1" ht="25.44" customHeight="1">
      <c r="B30" s="42"/>
      <c r="D30" s="141" t="s">
        <v>42</v>
      </c>
      <c r="I30" s="130"/>
      <c r="J30" s="142">
        <f>ROUND(J92, 2)</f>
        <v>0</v>
      </c>
      <c r="L30" s="42"/>
    </row>
    <row r="31" s="1" customFormat="1" ht="6.96" customHeight="1">
      <c r="B31" s="42"/>
      <c r="D31" s="70"/>
      <c r="E31" s="70"/>
      <c r="F31" s="70"/>
      <c r="G31" s="70"/>
      <c r="H31" s="70"/>
      <c r="I31" s="140"/>
      <c r="J31" s="70"/>
      <c r="K31" s="70"/>
      <c r="L31" s="42"/>
    </row>
    <row r="32" s="1" customFormat="1" ht="14.4" customHeight="1">
      <c r="B32" s="42"/>
      <c r="F32" s="143" t="s">
        <v>44</v>
      </c>
      <c r="I32" s="144" t="s">
        <v>43</v>
      </c>
      <c r="J32" s="143" t="s">
        <v>45</v>
      </c>
      <c r="L32" s="42"/>
    </row>
    <row r="33" s="1" customFormat="1" ht="14.4" customHeight="1">
      <c r="B33" s="42"/>
      <c r="D33" s="128" t="s">
        <v>46</v>
      </c>
      <c r="E33" s="128" t="s">
        <v>47</v>
      </c>
      <c r="F33" s="145">
        <f>ROUND((SUM(BE92:BE232)),  2)</f>
        <v>0</v>
      </c>
      <c r="I33" s="146">
        <v>0.20999999999999999</v>
      </c>
      <c r="J33" s="145">
        <f>ROUND(((SUM(BE92:BE232))*I33),  2)</f>
        <v>0</v>
      </c>
      <c r="L33" s="42"/>
    </row>
    <row r="34" s="1" customFormat="1" ht="14.4" customHeight="1">
      <c r="B34" s="42"/>
      <c r="E34" s="128" t="s">
        <v>48</v>
      </c>
      <c r="F34" s="145">
        <f>ROUND((SUM(BF92:BF232)),  2)</f>
        <v>0</v>
      </c>
      <c r="I34" s="146">
        <v>0.14999999999999999</v>
      </c>
      <c r="J34" s="145">
        <f>ROUND(((SUM(BF92:BF232))*I34),  2)</f>
        <v>0</v>
      </c>
      <c r="L34" s="42"/>
    </row>
    <row r="35" hidden="1" s="1" customFormat="1" ht="14.4" customHeight="1">
      <c r="B35" s="42"/>
      <c r="E35" s="128" t="s">
        <v>49</v>
      </c>
      <c r="F35" s="145">
        <f>ROUND((SUM(BG92:BG232)),  2)</f>
        <v>0</v>
      </c>
      <c r="I35" s="146">
        <v>0.20999999999999999</v>
      </c>
      <c r="J35" s="145">
        <f>0</f>
        <v>0</v>
      </c>
      <c r="L35" s="42"/>
    </row>
    <row r="36" hidden="1" s="1" customFormat="1" ht="14.4" customHeight="1">
      <c r="B36" s="42"/>
      <c r="E36" s="128" t="s">
        <v>50</v>
      </c>
      <c r="F36" s="145">
        <f>ROUND((SUM(BH92:BH232)),  2)</f>
        <v>0</v>
      </c>
      <c r="I36" s="146">
        <v>0.14999999999999999</v>
      </c>
      <c r="J36" s="145">
        <f>0</f>
        <v>0</v>
      </c>
      <c r="L36" s="42"/>
    </row>
    <row r="37" hidden="1" s="1" customFormat="1" ht="14.4" customHeight="1">
      <c r="B37" s="42"/>
      <c r="E37" s="128" t="s">
        <v>51</v>
      </c>
      <c r="F37" s="145">
        <f>ROUND((SUM(BI92:BI232)),  2)</f>
        <v>0</v>
      </c>
      <c r="I37" s="146">
        <v>0</v>
      </c>
      <c r="J37" s="145">
        <f>0</f>
        <v>0</v>
      </c>
      <c r="L37" s="42"/>
    </row>
    <row r="38" s="1" customFormat="1" ht="6.96" customHeight="1">
      <c r="B38" s="42"/>
      <c r="I38" s="130"/>
      <c r="L38" s="42"/>
    </row>
    <row r="39" s="1" customFormat="1" ht="25.44" customHeight="1">
      <c r="B39" s="42"/>
      <c r="C39" s="147"/>
      <c r="D39" s="148" t="s">
        <v>52</v>
      </c>
      <c r="E39" s="149"/>
      <c r="F39" s="149"/>
      <c r="G39" s="150" t="s">
        <v>53</v>
      </c>
      <c r="H39" s="151" t="s">
        <v>54</v>
      </c>
      <c r="I39" s="152"/>
      <c r="J39" s="153">
        <f>SUM(J30:J37)</f>
        <v>0</v>
      </c>
      <c r="K39" s="154"/>
      <c r="L39" s="42"/>
    </row>
    <row r="40" s="1" customFormat="1" ht="14.4" customHeight="1">
      <c r="B40" s="155"/>
      <c r="C40" s="156"/>
      <c r="D40" s="156"/>
      <c r="E40" s="156"/>
      <c r="F40" s="156"/>
      <c r="G40" s="156"/>
      <c r="H40" s="156"/>
      <c r="I40" s="157"/>
      <c r="J40" s="156"/>
      <c r="K40" s="156"/>
      <c r="L40" s="42"/>
    </row>
    <row r="44" s="1" customFormat="1" ht="6.96" customHeight="1">
      <c r="B44" s="158"/>
      <c r="C44" s="159"/>
      <c r="D44" s="159"/>
      <c r="E44" s="159"/>
      <c r="F44" s="159"/>
      <c r="G44" s="159"/>
      <c r="H44" s="159"/>
      <c r="I44" s="160"/>
      <c r="J44" s="159"/>
      <c r="K44" s="159"/>
      <c r="L44" s="42"/>
    </row>
    <row r="45" s="1" customFormat="1" ht="24.96" customHeight="1">
      <c r="B45" s="37"/>
      <c r="C45" s="21" t="s">
        <v>96</v>
      </c>
      <c r="D45" s="38"/>
      <c r="E45" s="38"/>
      <c r="F45" s="38"/>
      <c r="G45" s="38"/>
      <c r="H45" s="38"/>
      <c r="I45" s="130"/>
      <c r="J45" s="38"/>
      <c r="K45" s="38"/>
      <c r="L45" s="42"/>
    </row>
    <row r="46" s="1" customFormat="1" ht="6.96" customHeight="1">
      <c r="B46" s="37"/>
      <c r="C46" s="38"/>
      <c r="D46" s="38"/>
      <c r="E46" s="38"/>
      <c r="F46" s="38"/>
      <c r="G46" s="38"/>
      <c r="H46" s="38"/>
      <c r="I46" s="130"/>
      <c r="J46" s="38"/>
      <c r="K46" s="38"/>
      <c r="L46" s="42"/>
    </row>
    <row r="47" s="1" customFormat="1" ht="12" customHeight="1">
      <c r="B47" s="37"/>
      <c r="C47" s="30" t="s">
        <v>16</v>
      </c>
      <c r="D47" s="38"/>
      <c r="E47" s="38"/>
      <c r="F47" s="38"/>
      <c r="G47" s="38"/>
      <c r="H47" s="38"/>
      <c r="I47" s="130"/>
      <c r="J47" s="38"/>
      <c r="K47" s="38"/>
      <c r="L47" s="42"/>
    </row>
    <row r="48" s="1" customFormat="1" ht="16.5" customHeight="1">
      <c r="B48" s="37"/>
      <c r="C48" s="38"/>
      <c r="D48" s="38"/>
      <c r="E48" s="161" t="str">
        <f>E7</f>
        <v>Středisko Kostomlaty n.L.-Oprava fasády provozní budovy a zděného plotu</v>
      </c>
      <c r="F48" s="30"/>
      <c r="G48" s="30"/>
      <c r="H48" s="30"/>
      <c r="I48" s="130"/>
      <c r="J48" s="38"/>
      <c r="K48" s="38"/>
      <c r="L48" s="42"/>
    </row>
    <row r="49" s="1" customFormat="1" ht="12" customHeight="1">
      <c r="B49" s="37"/>
      <c r="C49" s="30" t="s">
        <v>94</v>
      </c>
      <c r="D49" s="38"/>
      <c r="E49" s="38"/>
      <c r="F49" s="38"/>
      <c r="G49" s="38"/>
      <c r="H49" s="38"/>
      <c r="I49" s="130"/>
      <c r="J49" s="38"/>
      <c r="K49" s="38"/>
      <c r="L49" s="42"/>
    </row>
    <row r="50" s="1" customFormat="1" ht="16.5" customHeight="1">
      <c r="B50" s="37"/>
      <c r="C50" s="38"/>
      <c r="D50" s="38"/>
      <c r="E50" s="63" t="str">
        <f>E9</f>
        <v xml:space="preserve">11052019a - Středisko Kostomlaty n.L.-Oprava fasády provozní budovy  - stavební část</v>
      </c>
      <c r="F50" s="38"/>
      <c r="G50" s="38"/>
      <c r="H50" s="38"/>
      <c r="I50" s="130"/>
      <c r="J50" s="38"/>
      <c r="K50" s="38"/>
      <c r="L50" s="42"/>
    </row>
    <row r="51" s="1" customFormat="1" ht="6.96" customHeight="1">
      <c r="B51" s="37"/>
      <c r="C51" s="38"/>
      <c r="D51" s="38"/>
      <c r="E51" s="38"/>
      <c r="F51" s="38"/>
      <c r="G51" s="38"/>
      <c r="H51" s="38"/>
      <c r="I51" s="130"/>
      <c r="J51" s="38"/>
      <c r="K51" s="38"/>
      <c r="L51" s="42"/>
    </row>
    <row r="52" s="1" customFormat="1" ht="12" customHeight="1">
      <c r="B52" s="37"/>
      <c r="C52" s="30" t="s">
        <v>22</v>
      </c>
      <c r="D52" s="38"/>
      <c r="E52" s="38"/>
      <c r="F52" s="25" t="str">
        <f>F12</f>
        <v>Kostomlaty n.L.</v>
      </c>
      <c r="G52" s="38"/>
      <c r="H52" s="38"/>
      <c r="I52" s="132" t="s">
        <v>24</v>
      </c>
      <c r="J52" s="66" t="str">
        <f>IF(J12="","",J12)</f>
        <v>11. 5. 2019</v>
      </c>
      <c r="K52" s="38"/>
      <c r="L52" s="42"/>
    </row>
    <row r="53" s="1" customFormat="1" ht="6.96" customHeight="1">
      <c r="B53" s="37"/>
      <c r="C53" s="38"/>
      <c r="D53" s="38"/>
      <c r="E53" s="38"/>
      <c r="F53" s="38"/>
      <c r="G53" s="38"/>
      <c r="H53" s="38"/>
      <c r="I53" s="130"/>
      <c r="J53" s="38"/>
      <c r="K53" s="38"/>
      <c r="L53" s="42"/>
    </row>
    <row r="54" s="1" customFormat="1" ht="13.65" customHeight="1">
      <c r="B54" s="37"/>
      <c r="C54" s="30" t="s">
        <v>30</v>
      </c>
      <c r="D54" s="38"/>
      <c r="E54" s="38"/>
      <c r="F54" s="25" t="str">
        <f>E15</f>
        <v>Povodí Labe s.p. Kostomlarty n.L.</v>
      </c>
      <c r="G54" s="38"/>
      <c r="H54" s="38"/>
      <c r="I54" s="132" t="s">
        <v>36</v>
      </c>
      <c r="J54" s="35" t="str">
        <f>E21</f>
        <v>Ing.arch.Jiří Dvořák</v>
      </c>
      <c r="K54" s="38"/>
      <c r="L54" s="42"/>
    </row>
    <row r="55" s="1" customFormat="1" ht="13.65" customHeight="1">
      <c r="B55" s="37"/>
      <c r="C55" s="30" t="s">
        <v>34</v>
      </c>
      <c r="D55" s="38"/>
      <c r="E55" s="38"/>
      <c r="F55" s="25" t="str">
        <f>IF(E18="","",E18)</f>
        <v>Vyplň údaj</v>
      </c>
      <c r="G55" s="38"/>
      <c r="H55" s="38"/>
      <c r="I55" s="132" t="s">
        <v>39</v>
      </c>
      <c r="J55" s="35" t="str">
        <f>E24</f>
        <v>Ing.arch.Jiří Dvořák</v>
      </c>
      <c r="K55" s="38"/>
      <c r="L55" s="42"/>
    </row>
    <row r="56" s="1" customFormat="1" ht="10.32" customHeight="1">
      <c r="B56" s="37"/>
      <c r="C56" s="38"/>
      <c r="D56" s="38"/>
      <c r="E56" s="38"/>
      <c r="F56" s="38"/>
      <c r="G56" s="38"/>
      <c r="H56" s="38"/>
      <c r="I56" s="130"/>
      <c r="J56" s="38"/>
      <c r="K56" s="38"/>
      <c r="L56" s="42"/>
    </row>
    <row r="57" s="1" customFormat="1" ht="29.28" customHeight="1">
      <c r="B57" s="37"/>
      <c r="C57" s="162" t="s">
        <v>97</v>
      </c>
      <c r="D57" s="163"/>
      <c r="E57" s="163"/>
      <c r="F57" s="163"/>
      <c r="G57" s="163"/>
      <c r="H57" s="163"/>
      <c r="I57" s="164"/>
      <c r="J57" s="165" t="s">
        <v>98</v>
      </c>
      <c r="K57" s="163"/>
      <c r="L57" s="42"/>
    </row>
    <row r="58" s="1" customFormat="1" ht="10.32" customHeight="1">
      <c r="B58" s="37"/>
      <c r="C58" s="38"/>
      <c r="D58" s="38"/>
      <c r="E58" s="38"/>
      <c r="F58" s="38"/>
      <c r="G58" s="38"/>
      <c r="H58" s="38"/>
      <c r="I58" s="130"/>
      <c r="J58" s="38"/>
      <c r="K58" s="38"/>
      <c r="L58" s="42"/>
    </row>
    <row r="59" s="1" customFormat="1" ht="22.8" customHeight="1">
      <c r="B59" s="37"/>
      <c r="C59" s="166" t="s">
        <v>99</v>
      </c>
      <c r="D59" s="38"/>
      <c r="E59" s="38"/>
      <c r="F59" s="38"/>
      <c r="G59" s="38"/>
      <c r="H59" s="38"/>
      <c r="I59" s="130"/>
      <c r="J59" s="97">
        <f>J92</f>
        <v>0</v>
      </c>
      <c r="K59" s="38"/>
      <c r="L59" s="42"/>
      <c r="AU59" s="15" t="s">
        <v>100</v>
      </c>
    </row>
    <row r="60" s="7" customFormat="1" ht="24.96" customHeight="1">
      <c r="B60" s="167"/>
      <c r="C60" s="168"/>
      <c r="D60" s="169" t="s">
        <v>101</v>
      </c>
      <c r="E60" s="170"/>
      <c r="F60" s="170"/>
      <c r="G60" s="170"/>
      <c r="H60" s="170"/>
      <c r="I60" s="171"/>
      <c r="J60" s="172">
        <f>J93</f>
        <v>0</v>
      </c>
      <c r="K60" s="168"/>
      <c r="L60" s="173"/>
    </row>
    <row r="61" s="8" customFormat="1" ht="19.92" customHeight="1">
      <c r="B61" s="174"/>
      <c r="C61" s="175"/>
      <c r="D61" s="176" t="s">
        <v>102</v>
      </c>
      <c r="E61" s="177"/>
      <c r="F61" s="177"/>
      <c r="G61" s="177"/>
      <c r="H61" s="177"/>
      <c r="I61" s="178"/>
      <c r="J61" s="179">
        <f>J94</f>
        <v>0</v>
      </c>
      <c r="K61" s="175"/>
      <c r="L61" s="180"/>
    </row>
    <row r="62" s="8" customFormat="1" ht="19.92" customHeight="1">
      <c r="B62" s="174"/>
      <c r="C62" s="175"/>
      <c r="D62" s="176" t="s">
        <v>103</v>
      </c>
      <c r="E62" s="177"/>
      <c r="F62" s="177"/>
      <c r="G62" s="177"/>
      <c r="H62" s="177"/>
      <c r="I62" s="178"/>
      <c r="J62" s="179">
        <f>J112</f>
        <v>0</v>
      </c>
      <c r="K62" s="175"/>
      <c r="L62" s="180"/>
    </row>
    <row r="63" s="8" customFormat="1" ht="19.92" customHeight="1">
      <c r="B63" s="174"/>
      <c r="C63" s="175"/>
      <c r="D63" s="176" t="s">
        <v>104</v>
      </c>
      <c r="E63" s="177"/>
      <c r="F63" s="177"/>
      <c r="G63" s="177"/>
      <c r="H63" s="177"/>
      <c r="I63" s="178"/>
      <c r="J63" s="179">
        <f>J156</f>
        <v>0</v>
      </c>
      <c r="K63" s="175"/>
      <c r="L63" s="180"/>
    </row>
    <row r="64" s="8" customFormat="1" ht="19.92" customHeight="1">
      <c r="B64" s="174"/>
      <c r="C64" s="175"/>
      <c r="D64" s="176" t="s">
        <v>105</v>
      </c>
      <c r="E64" s="177"/>
      <c r="F64" s="177"/>
      <c r="G64" s="177"/>
      <c r="H64" s="177"/>
      <c r="I64" s="178"/>
      <c r="J64" s="179">
        <f>J175</f>
        <v>0</v>
      </c>
      <c r="K64" s="175"/>
      <c r="L64" s="180"/>
    </row>
    <row r="65" s="8" customFormat="1" ht="19.92" customHeight="1">
      <c r="B65" s="174"/>
      <c r="C65" s="175"/>
      <c r="D65" s="176" t="s">
        <v>106</v>
      </c>
      <c r="E65" s="177"/>
      <c r="F65" s="177"/>
      <c r="G65" s="177"/>
      <c r="H65" s="177"/>
      <c r="I65" s="178"/>
      <c r="J65" s="179">
        <f>J192</f>
        <v>0</v>
      </c>
      <c r="K65" s="175"/>
      <c r="L65" s="180"/>
    </row>
    <row r="66" s="7" customFormat="1" ht="24.96" customHeight="1">
      <c r="B66" s="167"/>
      <c r="C66" s="168"/>
      <c r="D66" s="169" t="s">
        <v>107</v>
      </c>
      <c r="E66" s="170"/>
      <c r="F66" s="170"/>
      <c r="G66" s="170"/>
      <c r="H66" s="170"/>
      <c r="I66" s="171"/>
      <c r="J66" s="172">
        <f>J195</f>
        <v>0</v>
      </c>
      <c r="K66" s="168"/>
      <c r="L66" s="173"/>
    </row>
    <row r="67" s="8" customFormat="1" ht="19.92" customHeight="1">
      <c r="B67" s="174"/>
      <c r="C67" s="175"/>
      <c r="D67" s="176" t="s">
        <v>108</v>
      </c>
      <c r="E67" s="177"/>
      <c r="F67" s="177"/>
      <c r="G67" s="177"/>
      <c r="H67" s="177"/>
      <c r="I67" s="178"/>
      <c r="J67" s="179">
        <f>J196</f>
        <v>0</v>
      </c>
      <c r="K67" s="175"/>
      <c r="L67" s="180"/>
    </row>
    <row r="68" s="8" customFormat="1" ht="19.92" customHeight="1">
      <c r="B68" s="174"/>
      <c r="C68" s="175"/>
      <c r="D68" s="176" t="s">
        <v>109</v>
      </c>
      <c r="E68" s="177"/>
      <c r="F68" s="177"/>
      <c r="G68" s="177"/>
      <c r="H68" s="177"/>
      <c r="I68" s="178"/>
      <c r="J68" s="179">
        <f>J205</f>
        <v>0</v>
      </c>
      <c r="K68" s="175"/>
      <c r="L68" s="180"/>
    </row>
    <row r="69" s="8" customFormat="1" ht="19.92" customHeight="1">
      <c r="B69" s="174"/>
      <c r="C69" s="175"/>
      <c r="D69" s="176" t="s">
        <v>110</v>
      </c>
      <c r="E69" s="177"/>
      <c r="F69" s="177"/>
      <c r="G69" s="177"/>
      <c r="H69" s="177"/>
      <c r="I69" s="178"/>
      <c r="J69" s="179">
        <f>J215</f>
        <v>0</v>
      </c>
      <c r="K69" s="175"/>
      <c r="L69" s="180"/>
    </row>
    <row r="70" s="8" customFormat="1" ht="19.92" customHeight="1">
      <c r="B70" s="174"/>
      <c r="C70" s="175"/>
      <c r="D70" s="176" t="s">
        <v>111</v>
      </c>
      <c r="E70" s="177"/>
      <c r="F70" s="177"/>
      <c r="G70" s="177"/>
      <c r="H70" s="177"/>
      <c r="I70" s="178"/>
      <c r="J70" s="179">
        <f>J223</f>
        <v>0</v>
      </c>
      <c r="K70" s="175"/>
      <c r="L70" s="180"/>
    </row>
    <row r="71" s="7" customFormat="1" ht="24.96" customHeight="1">
      <c r="B71" s="167"/>
      <c r="C71" s="168"/>
      <c r="D71" s="169" t="s">
        <v>112</v>
      </c>
      <c r="E71" s="170"/>
      <c r="F71" s="170"/>
      <c r="G71" s="170"/>
      <c r="H71" s="170"/>
      <c r="I71" s="171"/>
      <c r="J71" s="172">
        <f>J229</f>
        <v>0</v>
      </c>
      <c r="K71" s="168"/>
      <c r="L71" s="173"/>
    </row>
    <row r="72" s="8" customFormat="1" ht="19.92" customHeight="1">
      <c r="B72" s="174"/>
      <c r="C72" s="175"/>
      <c r="D72" s="176" t="s">
        <v>113</v>
      </c>
      <c r="E72" s="177"/>
      <c r="F72" s="177"/>
      <c r="G72" s="177"/>
      <c r="H72" s="177"/>
      <c r="I72" s="178"/>
      <c r="J72" s="179">
        <f>J230</f>
        <v>0</v>
      </c>
      <c r="K72" s="175"/>
      <c r="L72" s="180"/>
    </row>
    <row r="73" s="1" customFormat="1" ht="21.84" customHeight="1">
      <c r="B73" s="37"/>
      <c r="C73" s="38"/>
      <c r="D73" s="38"/>
      <c r="E73" s="38"/>
      <c r="F73" s="38"/>
      <c r="G73" s="38"/>
      <c r="H73" s="38"/>
      <c r="I73" s="130"/>
      <c r="J73" s="38"/>
      <c r="K73" s="38"/>
      <c r="L73" s="42"/>
    </row>
    <row r="74" s="1" customFormat="1" ht="6.96" customHeight="1">
      <c r="B74" s="56"/>
      <c r="C74" s="57"/>
      <c r="D74" s="57"/>
      <c r="E74" s="57"/>
      <c r="F74" s="57"/>
      <c r="G74" s="57"/>
      <c r="H74" s="57"/>
      <c r="I74" s="157"/>
      <c r="J74" s="57"/>
      <c r="K74" s="57"/>
      <c r="L74" s="42"/>
    </row>
    <row r="78" s="1" customFormat="1" ht="6.96" customHeight="1">
      <c r="B78" s="58"/>
      <c r="C78" s="59"/>
      <c r="D78" s="59"/>
      <c r="E78" s="59"/>
      <c r="F78" s="59"/>
      <c r="G78" s="59"/>
      <c r="H78" s="59"/>
      <c r="I78" s="160"/>
      <c r="J78" s="59"/>
      <c r="K78" s="59"/>
      <c r="L78" s="42"/>
    </row>
    <row r="79" s="1" customFormat="1" ht="24.96" customHeight="1">
      <c r="B79" s="37"/>
      <c r="C79" s="21" t="s">
        <v>114</v>
      </c>
      <c r="D79" s="38"/>
      <c r="E79" s="38"/>
      <c r="F79" s="38"/>
      <c r="G79" s="38"/>
      <c r="H79" s="38"/>
      <c r="I79" s="130"/>
      <c r="J79" s="38"/>
      <c r="K79" s="38"/>
      <c r="L79" s="42"/>
    </row>
    <row r="80" s="1" customFormat="1" ht="6.96" customHeight="1">
      <c r="B80" s="37"/>
      <c r="C80" s="38"/>
      <c r="D80" s="38"/>
      <c r="E80" s="38"/>
      <c r="F80" s="38"/>
      <c r="G80" s="38"/>
      <c r="H80" s="38"/>
      <c r="I80" s="130"/>
      <c r="J80" s="38"/>
      <c r="K80" s="38"/>
      <c r="L80" s="42"/>
    </row>
    <row r="81" s="1" customFormat="1" ht="12" customHeight="1">
      <c r="B81" s="37"/>
      <c r="C81" s="30" t="s">
        <v>16</v>
      </c>
      <c r="D81" s="38"/>
      <c r="E81" s="38"/>
      <c r="F81" s="38"/>
      <c r="G81" s="38"/>
      <c r="H81" s="38"/>
      <c r="I81" s="130"/>
      <c r="J81" s="38"/>
      <c r="K81" s="38"/>
      <c r="L81" s="42"/>
    </row>
    <row r="82" s="1" customFormat="1" ht="16.5" customHeight="1">
      <c r="B82" s="37"/>
      <c r="C82" s="38"/>
      <c r="D82" s="38"/>
      <c r="E82" s="161" t="str">
        <f>E7</f>
        <v>Středisko Kostomlaty n.L.-Oprava fasády provozní budovy a zděného plotu</v>
      </c>
      <c r="F82" s="30"/>
      <c r="G82" s="30"/>
      <c r="H82" s="30"/>
      <c r="I82" s="130"/>
      <c r="J82" s="38"/>
      <c r="K82" s="38"/>
      <c r="L82" s="42"/>
    </row>
    <row r="83" s="1" customFormat="1" ht="12" customHeight="1">
      <c r="B83" s="37"/>
      <c r="C83" s="30" t="s">
        <v>94</v>
      </c>
      <c r="D83" s="38"/>
      <c r="E83" s="38"/>
      <c r="F83" s="38"/>
      <c r="G83" s="38"/>
      <c r="H83" s="38"/>
      <c r="I83" s="130"/>
      <c r="J83" s="38"/>
      <c r="K83" s="38"/>
      <c r="L83" s="42"/>
    </row>
    <row r="84" s="1" customFormat="1" ht="16.5" customHeight="1">
      <c r="B84" s="37"/>
      <c r="C84" s="38"/>
      <c r="D84" s="38"/>
      <c r="E84" s="63" t="str">
        <f>E9</f>
        <v xml:space="preserve">11052019a - Středisko Kostomlaty n.L.-Oprava fasády provozní budovy  - stavební část</v>
      </c>
      <c r="F84" s="38"/>
      <c r="G84" s="38"/>
      <c r="H84" s="38"/>
      <c r="I84" s="130"/>
      <c r="J84" s="38"/>
      <c r="K84" s="38"/>
      <c r="L84" s="42"/>
    </row>
    <row r="85" s="1" customFormat="1" ht="6.96" customHeight="1">
      <c r="B85" s="37"/>
      <c r="C85" s="38"/>
      <c r="D85" s="38"/>
      <c r="E85" s="38"/>
      <c r="F85" s="38"/>
      <c r="G85" s="38"/>
      <c r="H85" s="38"/>
      <c r="I85" s="130"/>
      <c r="J85" s="38"/>
      <c r="K85" s="38"/>
      <c r="L85" s="42"/>
    </row>
    <row r="86" s="1" customFormat="1" ht="12" customHeight="1">
      <c r="B86" s="37"/>
      <c r="C86" s="30" t="s">
        <v>22</v>
      </c>
      <c r="D86" s="38"/>
      <c r="E86" s="38"/>
      <c r="F86" s="25" t="str">
        <f>F12</f>
        <v>Kostomlaty n.L.</v>
      </c>
      <c r="G86" s="38"/>
      <c r="H86" s="38"/>
      <c r="I86" s="132" t="s">
        <v>24</v>
      </c>
      <c r="J86" s="66" t="str">
        <f>IF(J12="","",J12)</f>
        <v>11. 5. 2019</v>
      </c>
      <c r="K86" s="38"/>
      <c r="L86" s="42"/>
    </row>
    <row r="87" s="1" customFormat="1" ht="6.96" customHeight="1">
      <c r="B87" s="37"/>
      <c r="C87" s="38"/>
      <c r="D87" s="38"/>
      <c r="E87" s="38"/>
      <c r="F87" s="38"/>
      <c r="G87" s="38"/>
      <c r="H87" s="38"/>
      <c r="I87" s="130"/>
      <c r="J87" s="38"/>
      <c r="K87" s="38"/>
      <c r="L87" s="42"/>
    </row>
    <row r="88" s="1" customFormat="1" ht="13.65" customHeight="1">
      <c r="B88" s="37"/>
      <c r="C88" s="30" t="s">
        <v>30</v>
      </c>
      <c r="D88" s="38"/>
      <c r="E88" s="38"/>
      <c r="F88" s="25" t="str">
        <f>E15</f>
        <v>Povodí Labe s.p. Kostomlarty n.L.</v>
      </c>
      <c r="G88" s="38"/>
      <c r="H88" s="38"/>
      <c r="I88" s="132" t="s">
        <v>36</v>
      </c>
      <c r="J88" s="35" t="str">
        <f>E21</f>
        <v>Ing.arch.Jiří Dvořák</v>
      </c>
      <c r="K88" s="38"/>
      <c r="L88" s="42"/>
    </row>
    <row r="89" s="1" customFormat="1" ht="13.65" customHeight="1">
      <c r="B89" s="37"/>
      <c r="C89" s="30" t="s">
        <v>34</v>
      </c>
      <c r="D89" s="38"/>
      <c r="E89" s="38"/>
      <c r="F89" s="25" t="str">
        <f>IF(E18="","",E18)</f>
        <v>Vyplň údaj</v>
      </c>
      <c r="G89" s="38"/>
      <c r="H89" s="38"/>
      <c r="I89" s="132" t="s">
        <v>39</v>
      </c>
      <c r="J89" s="35" t="str">
        <f>E24</f>
        <v>Ing.arch.Jiří Dvořák</v>
      </c>
      <c r="K89" s="38"/>
      <c r="L89" s="42"/>
    </row>
    <row r="90" s="1" customFormat="1" ht="10.32" customHeight="1">
      <c r="B90" s="37"/>
      <c r="C90" s="38"/>
      <c r="D90" s="38"/>
      <c r="E90" s="38"/>
      <c r="F90" s="38"/>
      <c r="G90" s="38"/>
      <c r="H90" s="38"/>
      <c r="I90" s="130"/>
      <c r="J90" s="38"/>
      <c r="K90" s="38"/>
      <c r="L90" s="42"/>
    </row>
    <row r="91" s="9" customFormat="1" ht="29.28" customHeight="1">
      <c r="B91" s="181"/>
      <c r="C91" s="182" t="s">
        <v>115</v>
      </c>
      <c r="D91" s="183" t="s">
        <v>61</v>
      </c>
      <c r="E91" s="183" t="s">
        <v>57</v>
      </c>
      <c r="F91" s="183" t="s">
        <v>58</v>
      </c>
      <c r="G91" s="183" t="s">
        <v>116</v>
      </c>
      <c r="H91" s="183" t="s">
        <v>117</v>
      </c>
      <c r="I91" s="184" t="s">
        <v>118</v>
      </c>
      <c r="J91" s="185" t="s">
        <v>98</v>
      </c>
      <c r="K91" s="186" t="s">
        <v>119</v>
      </c>
      <c r="L91" s="187"/>
      <c r="M91" s="87" t="s">
        <v>1</v>
      </c>
      <c r="N91" s="88" t="s">
        <v>46</v>
      </c>
      <c r="O91" s="88" t="s">
        <v>120</v>
      </c>
      <c r="P91" s="88" t="s">
        <v>121</v>
      </c>
      <c r="Q91" s="88" t="s">
        <v>122</v>
      </c>
      <c r="R91" s="88" t="s">
        <v>123</v>
      </c>
      <c r="S91" s="88" t="s">
        <v>124</v>
      </c>
      <c r="T91" s="89" t="s">
        <v>125</v>
      </c>
    </row>
    <row r="92" s="1" customFormat="1" ht="22.8" customHeight="1">
      <c r="B92" s="37"/>
      <c r="C92" s="94" t="s">
        <v>126</v>
      </c>
      <c r="D92" s="38"/>
      <c r="E92" s="38"/>
      <c r="F92" s="38"/>
      <c r="G92" s="38"/>
      <c r="H92" s="38"/>
      <c r="I92" s="130"/>
      <c r="J92" s="188">
        <f>BK92</f>
        <v>0</v>
      </c>
      <c r="K92" s="38"/>
      <c r="L92" s="42"/>
      <c r="M92" s="90"/>
      <c r="N92" s="91"/>
      <c r="O92" s="91"/>
      <c r="P92" s="189">
        <f>P93+P195+P229</f>
        <v>0</v>
      </c>
      <c r="Q92" s="91"/>
      <c r="R92" s="189">
        <f>R93+R195+R229</f>
        <v>5.6714421999999995</v>
      </c>
      <c r="S92" s="91"/>
      <c r="T92" s="190">
        <f>T93+T195+T229</f>
        <v>2.7151999999999998</v>
      </c>
      <c r="AT92" s="15" t="s">
        <v>75</v>
      </c>
      <c r="AU92" s="15" t="s">
        <v>100</v>
      </c>
      <c r="BK92" s="191">
        <f>BK93+BK195+BK229</f>
        <v>0</v>
      </c>
    </row>
    <row r="93" s="10" customFormat="1" ht="25.92" customHeight="1">
      <c r="B93" s="192"/>
      <c r="C93" s="193"/>
      <c r="D93" s="194" t="s">
        <v>75</v>
      </c>
      <c r="E93" s="195" t="s">
        <v>127</v>
      </c>
      <c r="F93" s="195" t="s">
        <v>128</v>
      </c>
      <c r="G93" s="193"/>
      <c r="H93" s="193"/>
      <c r="I93" s="196"/>
      <c r="J93" s="197">
        <f>BK93</f>
        <v>0</v>
      </c>
      <c r="K93" s="193"/>
      <c r="L93" s="198"/>
      <c r="M93" s="199"/>
      <c r="N93" s="200"/>
      <c r="O93" s="200"/>
      <c r="P93" s="201">
        <f>P94+P112+P156+P175+P192</f>
        <v>0</v>
      </c>
      <c r="Q93" s="200"/>
      <c r="R93" s="201">
        <f>R94+R112+R156+R175+R192</f>
        <v>5.2934106999999999</v>
      </c>
      <c r="S93" s="200"/>
      <c r="T93" s="202">
        <f>T94+T112+T156+T175+T192</f>
        <v>2.7021999999999999</v>
      </c>
      <c r="AR93" s="203" t="s">
        <v>21</v>
      </c>
      <c r="AT93" s="204" t="s">
        <v>75</v>
      </c>
      <c r="AU93" s="204" t="s">
        <v>76</v>
      </c>
      <c r="AY93" s="203" t="s">
        <v>129</v>
      </c>
      <c r="BK93" s="205">
        <f>BK94+BK112+BK156+BK175+BK192</f>
        <v>0</v>
      </c>
    </row>
    <row r="94" s="10" customFormat="1" ht="22.8" customHeight="1">
      <c r="B94" s="192"/>
      <c r="C94" s="193"/>
      <c r="D94" s="194" t="s">
        <v>75</v>
      </c>
      <c r="E94" s="206" t="s">
        <v>130</v>
      </c>
      <c r="F94" s="206" t="s">
        <v>131</v>
      </c>
      <c r="G94" s="193"/>
      <c r="H94" s="193"/>
      <c r="I94" s="196"/>
      <c r="J94" s="207">
        <f>BK94</f>
        <v>0</v>
      </c>
      <c r="K94" s="193"/>
      <c r="L94" s="198"/>
      <c r="M94" s="199"/>
      <c r="N94" s="200"/>
      <c r="O94" s="200"/>
      <c r="P94" s="201">
        <f>SUM(P95:P111)</f>
        <v>0</v>
      </c>
      <c r="Q94" s="200"/>
      <c r="R94" s="201">
        <f>SUM(R95:R111)</f>
        <v>1.0704837</v>
      </c>
      <c r="S94" s="200"/>
      <c r="T94" s="202">
        <f>SUM(T95:T111)</f>
        <v>0</v>
      </c>
      <c r="AR94" s="203" t="s">
        <v>21</v>
      </c>
      <c r="AT94" s="204" t="s">
        <v>75</v>
      </c>
      <c r="AU94" s="204" t="s">
        <v>21</v>
      </c>
      <c r="AY94" s="203" t="s">
        <v>129</v>
      </c>
      <c r="BK94" s="205">
        <f>SUM(BK95:BK111)</f>
        <v>0</v>
      </c>
    </row>
    <row r="95" s="1" customFormat="1" ht="16.5" customHeight="1">
      <c r="B95" s="37"/>
      <c r="C95" s="208" t="s">
        <v>21</v>
      </c>
      <c r="D95" s="208" t="s">
        <v>132</v>
      </c>
      <c r="E95" s="209" t="s">
        <v>133</v>
      </c>
      <c r="F95" s="210" t="s">
        <v>134</v>
      </c>
      <c r="G95" s="211" t="s">
        <v>135</v>
      </c>
      <c r="H95" s="212">
        <v>0.70999999999999996</v>
      </c>
      <c r="I95" s="213"/>
      <c r="J95" s="214">
        <f>ROUND(I95*H95,2)</f>
        <v>0</v>
      </c>
      <c r="K95" s="210" t="s">
        <v>136</v>
      </c>
      <c r="L95" s="42"/>
      <c r="M95" s="215" t="s">
        <v>1</v>
      </c>
      <c r="N95" s="216" t="s">
        <v>47</v>
      </c>
      <c r="O95" s="78"/>
      <c r="P95" s="217">
        <f>O95*H95</f>
        <v>0</v>
      </c>
      <c r="Q95" s="217">
        <v>0.11085</v>
      </c>
      <c r="R95" s="217">
        <f>Q95*H95</f>
        <v>0.078703499999999996</v>
      </c>
      <c r="S95" s="217">
        <v>0</v>
      </c>
      <c r="T95" s="218">
        <f>S95*H95</f>
        <v>0</v>
      </c>
      <c r="AR95" s="15" t="s">
        <v>137</v>
      </c>
      <c r="AT95" s="15" t="s">
        <v>132</v>
      </c>
      <c r="AU95" s="15" t="s">
        <v>85</v>
      </c>
      <c r="AY95" s="15" t="s">
        <v>129</v>
      </c>
      <c r="BE95" s="219">
        <f>IF(N95="základní",J95,0)</f>
        <v>0</v>
      </c>
      <c r="BF95" s="219">
        <f>IF(N95="snížená",J95,0)</f>
        <v>0</v>
      </c>
      <c r="BG95" s="219">
        <f>IF(N95="zákl. přenesená",J95,0)</f>
        <v>0</v>
      </c>
      <c r="BH95" s="219">
        <f>IF(N95="sníž. přenesená",J95,0)</f>
        <v>0</v>
      </c>
      <c r="BI95" s="219">
        <f>IF(N95="nulová",J95,0)</f>
        <v>0</v>
      </c>
      <c r="BJ95" s="15" t="s">
        <v>21</v>
      </c>
      <c r="BK95" s="219">
        <f>ROUND(I95*H95,2)</f>
        <v>0</v>
      </c>
      <c r="BL95" s="15" t="s">
        <v>137</v>
      </c>
      <c r="BM95" s="15" t="s">
        <v>138</v>
      </c>
    </row>
    <row r="96" s="11" customFormat="1">
      <c r="B96" s="220"/>
      <c r="C96" s="221"/>
      <c r="D96" s="222" t="s">
        <v>139</v>
      </c>
      <c r="E96" s="223" t="s">
        <v>1</v>
      </c>
      <c r="F96" s="224" t="s">
        <v>140</v>
      </c>
      <c r="G96" s="221"/>
      <c r="H96" s="223" t="s">
        <v>1</v>
      </c>
      <c r="I96" s="225"/>
      <c r="J96" s="221"/>
      <c r="K96" s="221"/>
      <c r="L96" s="226"/>
      <c r="M96" s="227"/>
      <c r="N96" s="228"/>
      <c r="O96" s="228"/>
      <c r="P96" s="228"/>
      <c r="Q96" s="228"/>
      <c r="R96" s="228"/>
      <c r="S96" s="228"/>
      <c r="T96" s="229"/>
      <c r="AT96" s="230" t="s">
        <v>139</v>
      </c>
      <c r="AU96" s="230" t="s">
        <v>85</v>
      </c>
      <c r="AV96" s="11" t="s">
        <v>21</v>
      </c>
      <c r="AW96" s="11" t="s">
        <v>38</v>
      </c>
      <c r="AX96" s="11" t="s">
        <v>76</v>
      </c>
      <c r="AY96" s="230" t="s">
        <v>129</v>
      </c>
    </row>
    <row r="97" s="12" customFormat="1">
      <c r="B97" s="231"/>
      <c r="C97" s="232"/>
      <c r="D97" s="222" t="s">
        <v>139</v>
      </c>
      <c r="E97" s="233" t="s">
        <v>1</v>
      </c>
      <c r="F97" s="234" t="s">
        <v>141</v>
      </c>
      <c r="G97" s="232"/>
      <c r="H97" s="235">
        <v>0.35999999999999999</v>
      </c>
      <c r="I97" s="236"/>
      <c r="J97" s="232"/>
      <c r="K97" s="232"/>
      <c r="L97" s="237"/>
      <c r="M97" s="238"/>
      <c r="N97" s="239"/>
      <c r="O97" s="239"/>
      <c r="P97" s="239"/>
      <c r="Q97" s="239"/>
      <c r="R97" s="239"/>
      <c r="S97" s="239"/>
      <c r="T97" s="240"/>
      <c r="AT97" s="241" t="s">
        <v>139</v>
      </c>
      <c r="AU97" s="241" t="s">
        <v>85</v>
      </c>
      <c r="AV97" s="12" t="s">
        <v>85</v>
      </c>
      <c r="AW97" s="12" t="s">
        <v>38</v>
      </c>
      <c r="AX97" s="12" t="s">
        <v>76</v>
      </c>
      <c r="AY97" s="241" t="s">
        <v>129</v>
      </c>
    </row>
    <row r="98" s="12" customFormat="1">
      <c r="B98" s="231"/>
      <c r="C98" s="232"/>
      <c r="D98" s="222" t="s">
        <v>139</v>
      </c>
      <c r="E98" s="233" t="s">
        <v>1</v>
      </c>
      <c r="F98" s="234" t="s">
        <v>142</v>
      </c>
      <c r="G98" s="232"/>
      <c r="H98" s="235">
        <v>0.34999999999999998</v>
      </c>
      <c r="I98" s="236"/>
      <c r="J98" s="232"/>
      <c r="K98" s="232"/>
      <c r="L98" s="237"/>
      <c r="M98" s="238"/>
      <c r="N98" s="239"/>
      <c r="O98" s="239"/>
      <c r="P98" s="239"/>
      <c r="Q98" s="239"/>
      <c r="R98" s="239"/>
      <c r="S98" s="239"/>
      <c r="T98" s="240"/>
      <c r="AT98" s="241" t="s">
        <v>139</v>
      </c>
      <c r="AU98" s="241" t="s">
        <v>85</v>
      </c>
      <c r="AV98" s="12" t="s">
        <v>85</v>
      </c>
      <c r="AW98" s="12" t="s">
        <v>38</v>
      </c>
      <c r="AX98" s="12" t="s">
        <v>76</v>
      </c>
      <c r="AY98" s="241" t="s">
        <v>129</v>
      </c>
    </row>
    <row r="99" s="13" customFormat="1">
      <c r="B99" s="242"/>
      <c r="C99" s="243"/>
      <c r="D99" s="222" t="s">
        <v>139</v>
      </c>
      <c r="E99" s="244" t="s">
        <v>1</v>
      </c>
      <c r="F99" s="245" t="s">
        <v>143</v>
      </c>
      <c r="G99" s="243"/>
      <c r="H99" s="246">
        <v>0.70999999999999996</v>
      </c>
      <c r="I99" s="247"/>
      <c r="J99" s="243"/>
      <c r="K99" s="243"/>
      <c r="L99" s="248"/>
      <c r="M99" s="249"/>
      <c r="N99" s="250"/>
      <c r="O99" s="250"/>
      <c r="P99" s="250"/>
      <c r="Q99" s="250"/>
      <c r="R99" s="250"/>
      <c r="S99" s="250"/>
      <c r="T99" s="251"/>
      <c r="AT99" s="252" t="s">
        <v>139</v>
      </c>
      <c r="AU99" s="252" t="s">
        <v>85</v>
      </c>
      <c r="AV99" s="13" t="s">
        <v>137</v>
      </c>
      <c r="AW99" s="13" t="s">
        <v>38</v>
      </c>
      <c r="AX99" s="13" t="s">
        <v>21</v>
      </c>
      <c r="AY99" s="252" t="s">
        <v>129</v>
      </c>
    </row>
    <row r="100" s="1" customFormat="1" ht="16.5" customHeight="1">
      <c r="B100" s="37"/>
      <c r="C100" s="208" t="s">
        <v>85</v>
      </c>
      <c r="D100" s="208" t="s">
        <v>132</v>
      </c>
      <c r="E100" s="209" t="s">
        <v>144</v>
      </c>
      <c r="F100" s="210" t="s">
        <v>145</v>
      </c>
      <c r="G100" s="211" t="s">
        <v>135</v>
      </c>
      <c r="H100" s="212">
        <v>2.2200000000000002</v>
      </c>
      <c r="I100" s="213"/>
      <c r="J100" s="214">
        <f>ROUND(I100*H100,2)</f>
        <v>0</v>
      </c>
      <c r="K100" s="210" t="s">
        <v>136</v>
      </c>
      <c r="L100" s="42"/>
      <c r="M100" s="215" t="s">
        <v>1</v>
      </c>
      <c r="N100" s="216" t="s">
        <v>47</v>
      </c>
      <c r="O100" s="78"/>
      <c r="P100" s="217">
        <f>O100*H100</f>
        <v>0</v>
      </c>
      <c r="Q100" s="217">
        <v>0.10891000000000001</v>
      </c>
      <c r="R100" s="217">
        <f>Q100*H100</f>
        <v>0.24178020000000003</v>
      </c>
      <c r="S100" s="217">
        <v>0</v>
      </c>
      <c r="T100" s="218">
        <f>S100*H100</f>
        <v>0</v>
      </c>
      <c r="AR100" s="15" t="s">
        <v>137</v>
      </c>
      <c r="AT100" s="15" t="s">
        <v>132</v>
      </c>
      <c r="AU100" s="15" t="s">
        <v>85</v>
      </c>
      <c r="AY100" s="15" t="s">
        <v>129</v>
      </c>
      <c r="BE100" s="219">
        <f>IF(N100="základní",J100,0)</f>
        <v>0</v>
      </c>
      <c r="BF100" s="219">
        <f>IF(N100="snížená",J100,0)</f>
        <v>0</v>
      </c>
      <c r="BG100" s="219">
        <f>IF(N100="zákl. přenesená",J100,0)</f>
        <v>0</v>
      </c>
      <c r="BH100" s="219">
        <f>IF(N100="sníž. přenesená",J100,0)</f>
        <v>0</v>
      </c>
      <c r="BI100" s="219">
        <f>IF(N100="nulová",J100,0)</f>
        <v>0</v>
      </c>
      <c r="BJ100" s="15" t="s">
        <v>21</v>
      </c>
      <c r="BK100" s="219">
        <f>ROUND(I100*H100,2)</f>
        <v>0</v>
      </c>
      <c r="BL100" s="15" t="s">
        <v>137</v>
      </c>
      <c r="BM100" s="15" t="s">
        <v>146</v>
      </c>
    </row>
    <row r="101" s="11" customFormat="1">
      <c r="B101" s="220"/>
      <c r="C101" s="221"/>
      <c r="D101" s="222" t="s">
        <v>139</v>
      </c>
      <c r="E101" s="223" t="s">
        <v>1</v>
      </c>
      <c r="F101" s="224" t="s">
        <v>147</v>
      </c>
      <c r="G101" s="221"/>
      <c r="H101" s="223" t="s">
        <v>1</v>
      </c>
      <c r="I101" s="225"/>
      <c r="J101" s="221"/>
      <c r="K101" s="221"/>
      <c r="L101" s="226"/>
      <c r="M101" s="227"/>
      <c r="N101" s="228"/>
      <c r="O101" s="228"/>
      <c r="P101" s="228"/>
      <c r="Q101" s="228"/>
      <c r="R101" s="228"/>
      <c r="S101" s="228"/>
      <c r="T101" s="229"/>
      <c r="AT101" s="230" t="s">
        <v>139</v>
      </c>
      <c r="AU101" s="230" t="s">
        <v>85</v>
      </c>
      <c r="AV101" s="11" t="s">
        <v>21</v>
      </c>
      <c r="AW101" s="11" t="s">
        <v>38</v>
      </c>
      <c r="AX101" s="11" t="s">
        <v>76</v>
      </c>
      <c r="AY101" s="230" t="s">
        <v>129</v>
      </c>
    </row>
    <row r="102" s="12" customFormat="1">
      <c r="B102" s="231"/>
      <c r="C102" s="232"/>
      <c r="D102" s="222" t="s">
        <v>139</v>
      </c>
      <c r="E102" s="233" t="s">
        <v>1</v>
      </c>
      <c r="F102" s="234" t="s">
        <v>148</v>
      </c>
      <c r="G102" s="232"/>
      <c r="H102" s="235">
        <v>2.2200000000000002</v>
      </c>
      <c r="I102" s="236"/>
      <c r="J102" s="232"/>
      <c r="K102" s="232"/>
      <c r="L102" s="237"/>
      <c r="M102" s="238"/>
      <c r="N102" s="239"/>
      <c r="O102" s="239"/>
      <c r="P102" s="239"/>
      <c r="Q102" s="239"/>
      <c r="R102" s="239"/>
      <c r="S102" s="239"/>
      <c r="T102" s="240"/>
      <c r="AT102" s="241" t="s">
        <v>139</v>
      </c>
      <c r="AU102" s="241" t="s">
        <v>85</v>
      </c>
      <c r="AV102" s="12" t="s">
        <v>85</v>
      </c>
      <c r="AW102" s="12" t="s">
        <v>38</v>
      </c>
      <c r="AX102" s="12" t="s">
        <v>76</v>
      </c>
      <c r="AY102" s="241" t="s">
        <v>129</v>
      </c>
    </row>
    <row r="103" s="13" customFormat="1">
      <c r="B103" s="242"/>
      <c r="C103" s="243"/>
      <c r="D103" s="222" t="s">
        <v>139</v>
      </c>
      <c r="E103" s="244" t="s">
        <v>1</v>
      </c>
      <c r="F103" s="245" t="s">
        <v>143</v>
      </c>
      <c r="G103" s="243"/>
      <c r="H103" s="246">
        <v>2.2200000000000002</v>
      </c>
      <c r="I103" s="247"/>
      <c r="J103" s="243"/>
      <c r="K103" s="243"/>
      <c r="L103" s="248"/>
      <c r="M103" s="249"/>
      <c r="N103" s="250"/>
      <c r="O103" s="250"/>
      <c r="P103" s="250"/>
      <c r="Q103" s="250"/>
      <c r="R103" s="250"/>
      <c r="S103" s="250"/>
      <c r="T103" s="251"/>
      <c r="AT103" s="252" t="s">
        <v>139</v>
      </c>
      <c r="AU103" s="252" t="s">
        <v>85</v>
      </c>
      <c r="AV103" s="13" t="s">
        <v>137</v>
      </c>
      <c r="AW103" s="13" t="s">
        <v>38</v>
      </c>
      <c r="AX103" s="13" t="s">
        <v>21</v>
      </c>
      <c r="AY103" s="252" t="s">
        <v>129</v>
      </c>
    </row>
    <row r="104" s="1" customFormat="1" ht="16.5" customHeight="1">
      <c r="B104" s="37"/>
      <c r="C104" s="208" t="s">
        <v>130</v>
      </c>
      <c r="D104" s="208" t="s">
        <v>132</v>
      </c>
      <c r="E104" s="209" t="s">
        <v>149</v>
      </c>
      <c r="F104" s="210" t="s">
        <v>150</v>
      </c>
      <c r="G104" s="211" t="s">
        <v>151</v>
      </c>
      <c r="H104" s="212">
        <v>1</v>
      </c>
      <c r="I104" s="213"/>
      <c r="J104" s="214">
        <f>ROUND(I104*H104,2)</f>
        <v>0</v>
      </c>
      <c r="K104" s="210" t="s">
        <v>1</v>
      </c>
      <c r="L104" s="42"/>
      <c r="M104" s="215" t="s">
        <v>1</v>
      </c>
      <c r="N104" s="216" t="s">
        <v>47</v>
      </c>
      <c r="O104" s="78"/>
      <c r="P104" s="217">
        <f>O104*H104</f>
        <v>0</v>
      </c>
      <c r="Q104" s="217">
        <v>0.75</v>
      </c>
      <c r="R104" s="217">
        <f>Q104*H104</f>
        <v>0.75</v>
      </c>
      <c r="S104" s="217">
        <v>0</v>
      </c>
      <c r="T104" s="218">
        <f>S104*H104</f>
        <v>0</v>
      </c>
      <c r="AR104" s="15" t="s">
        <v>137</v>
      </c>
      <c r="AT104" s="15" t="s">
        <v>132</v>
      </c>
      <c r="AU104" s="15" t="s">
        <v>85</v>
      </c>
      <c r="AY104" s="15" t="s">
        <v>129</v>
      </c>
      <c r="BE104" s="219">
        <f>IF(N104="základní",J104,0)</f>
        <v>0</v>
      </c>
      <c r="BF104" s="219">
        <f>IF(N104="snížená",J104,0)</f>
        <v>0</v>
      </c>
      <c r="BG104" s="219">
        <f>IF(N104="zákl. přenesená",J104,0)</f>
        <v>0</v>
      </c>
      <c r="BH104" s="219">
        <f>IF(N104="sníž. přenesená",J104,0)</f>
        <v>0</v>
      </c>
      <c r="BI104" s="219">
        <f>IF(N104="nulová",J104,0)</f>
        <v>0</v>
      </c>
      <c r="BJ104" s="15" t="s">
        <v>21</v>
      </c>
      <c r="BK104" s="219">
        <f>ROUND(I104*H104,2)</f>
        <v>0</v>
      </c>
      <c r="BL104" s="15" t="s">
        <v>137</v>
      </c>
      <c r="BM104" s="15" t="s">
        <v>152</v>
      </c>
    </row>
    <row r="105" s="1" customFormat="1" ht="16.5" customHeight="1">
      <c r="B105" s="37"/>
      <c r="C105" s="208" t="s">
        <v>137</v>
      </c>
      <c r="D105" s="208" t="s">
        <v>132</v>
      </c>
      <c r="E105" s="209" t="s">
        <v>153</v>
      </c>
      <c r="F105" s="210" t="s">
        <v>154</v>
      </c>
      <c r="G105" s="211" t="s">
        <v>155</v>
      </c>
      <c r="H105" s="212">
        <v>1</v>
      </c>
      <c r="I105" s="213"/>
      <c r="J105" s="214">
        <f>ROUND(I105*H105,2)</f>
        <v>0</v>
      </c>
      <c r="K105" s="210" t="s">
        <v>1</v>
      </c>
      <c r="L105" s="42"/>
      <c r="M105" s="215" t="s">
        <v>1</v>
      </c>
      <c r="N105" s="216" t="s">
        <v>47</v>
      </c>
      <c r="O105" s="78"/>
      <c r="P105" s="217">
        <f>O105*H105</f>
        <v>0</v>
      </c>
      <c r="Q105" s="217">
        <v>0</v>
      </c>
      <c r="R105" s="217">
        <f>Q105*H105</f>
        <v>0</v>
      </c>
      <c r="S105" s="217">
        <v>0</v>
      </c>
      <c r="T105" s="218">
        <f>S105*H105</f>
        <v>0</v>
      </c>
      <c r="AR105" s="15" t="s">
        <v>137</v>
      </c>
      <c r="AT105" s="15" t="s">
        <v>132</v>
      </c>
      <c r="AU105" s="15" t="s">
        <v>85</v>
      </c>
      <c r="AY105" s="15" t="s">
        <v>129</v>
      </c>
      <c r="BE105" s="219">
        <f>IF(N105="základní",J105,0)</f>
        <v>0</v>
      </c>
      <c r="BF105" s="219">
        <f>IF(N105="snížená",J105,0)</f>
        <v>0</v>
      </c>
      <c r="BG105" s="219">
        <f>IF(N105="zákl. přenesená",J105,0)</f>
        <v>0</v>
      </c>
      <c r="BH105" s="219">
        <f>IF(N105="sníž. přenesená",J105,0)</f>
        <v>0</v>
      </c>
      <c r="BI105" s="219">
        <f>IF(N105="nulová",J105,0)</f>
        <v>0</v>
      </c>
      <c r="BJ105" s="15" t="s">
        <v>21</v>
      </c>
      <c r="BK105" s="219">
        <f>ROUND(I105*H105,2)</f>
        <v>0</v>
      </c>
      <c r="BL105" s="15" t="s">
        <v>137</v>
      </c>
      <c r="BM105" s="15" t="s">
        <v>156</v>
      </c>
    </row>
    <row r="106" s="12" customFormat="1">
      <c r="B106" s="231"/>
      <c r="C106" s="232"/>
      <c r="D106" s="222" t="s">
        <v>139</v>
      </c>
      <c r="E106" s="233" t="s">
        <v>1</v>
      </c>
      <c r="F106" s="234" t="s">
        <v>21</v>
      </c>
      <c r="G106" s="232"/>
      <c r="H106" s="235">
        <v>1</v>
      </c>
      <c r="I106" s="236"/>
      <c r="J106" s="232"/>
      <c r="K106" s="232"/>
      <c r="L106" s="237"/>
      <c r="M106" s="238"/>
      <c r="N106" s="239"/>
      <c r="O106" s="239"/>
      <c r="P106" s="239"/>
      <c r="Q106" s="239"/>
      <c r="R106" s="239"/>
      <c r="S106" s="239"/>
      <c r="T106" s="240"/>
      <c r="AT106" s="241" t="s">
        <v>139</v>
      </c>
      <c r="AU106" s="241" t="s">
        <v>85</v>
      </c>
      <c r="AV106" s="12" t="s">
        <v>85</v>
      </c>
      <c r="AW106" s="12" t="s">
        <v>38</v>
      </c>
      <c r="AX106" s="12" t="s">
        <v>76</v>
      </c>
      <c r="AY106" s="241" t="s">
        <v>129</v>
      </c>
    </row>
    <row r="107" s="13" customFormat="1">
      <c r="B107" s="242"/>
      <c r="C107" s="243"/>
      <c r="D107" s="222" t="s">
        <v>139</v>
      </c>
      <c r="E107" s="244" t="s">
        <v>1</v>
      </c>
      <c r="F107" s="245" t="s">
        <v>143</v>
      </c>
      <c r="G107" s="243"/>
      <c r="H107" s="246">
        <v>1</v>
      </c>
      <c r="I107" s="247"/>
      <c r="J107" s="243"/>
      <c r="K107" s="243"/>
      <c r="L107" s="248"/>
      <c r="M107" s="249"/>
      <c r="N107" s="250"/>
      <c r="O107" s="250"/>
      <c r="P107" s="250"/>
      <c r="Q107" s="250"/>
      <c r="R107" s="250"/>
      <c r="S107" s="250"/>
      <c r="T107" s="251"/>
      <c r="AT107" s="252" t="s">
        <v>139</v>
      </c>
      <c r="AU107" s="252" t="s">
        <v>85</v>
      </c>
      <c r="AV107" s="13" t="s">
        <v>137</v>
      </c>
      <c r="AW107" s="13" t="s">
        <v>38</v>
      </c>
      <c r="AX107" s="13" t="s">
        <v>21</v>
      </c>
      <c r="AY107" s="252" t="s">
        <v>129</v>
      </c>
    </row>
    <row r="108" s="1" customFormat="1" ht="16.5" customHeight="1">
      <c r="B108" s="37"/>
      <c r="C108" s="208" t="s">
        <v>157</v>
      </c>
      <c r="D108" s="208" t="s">
        <v>132</v>
      </c>
      <c r="E108" s="209" t="s">
        <v>158</v>
      </c>
      <c r="F108" s="210" t="s">
        <v>159</v>
      </c>
      <c r="G108" s="211" t="s">
        <v>155</v>
      </c>
      <c r="H108" s="212">
        <v>1</v>
      </c>
      <c r="I108" s="213"/>
      <c r="J108" s="214">
        <f>ROUND(I108*H108,2)</f>
        <v>0</v>
      </c>
      <c r="K108" s="210" t="s">
        <v>1</v>
      </c>
      <c r="L108" s="42"/>
      <c r="M108" s="215" t="s">
        <v>1</v>
      </c>
      <c r="N108" s="216" t="s">
        <v>47</v>
      </c>
      <c r="O108" s="78"/>
      <c r="P108" s="217">
        <f>O108*H108</f>
        <v>0</v>
      </c>
      <c r="Q108" s="217">
        <v>0</v>
      </c>
      <c r="R108" s="217">
        <f>Q108*H108</f>
        <v>0</v>
      </c>
      <c r="S108" s="217">
        <v>0</v>
      </c>
      <c r="T108" s="218">
        <f>S108*H108</f>
        <v>0</v>
      </c>
      <c r="AR108" s="15" t="s">
        <v>137</v>
      </c>
      <c r="AT108" s="15" t="s">
        <v>132</v>
      </c>
      <c r="AU108" s="15" t="s">
        <v>85</v>
      </c>
      <c r="AY108" s="15" t="s">
        <v>129</v>
      </c>
      <c r="BE108" s="219">
        <f>IF(N108="základní",J108,0)</f>
        <v>0</v>
      </c>
      <c r="BF108" s="219">
        <f>IF(N108="snížená",J108,0)</f>
        <v>0</v>
      </c>
      <c r="BG108" s="219">
        <f>IF(N108="zákl. přenesená",J108,0)</f>
        <v>0</v>
      </c>
      <c r="BH108" s="219">
        <f>IF(N108="sníž. přenesená",J108,0)</f>
        <v>0</v>
      </c>
      <c r="BI108" s="219">
        <f>IF(N108="nulová",J108,0)</f>
        <v>0</v>
      </c>
      <c r="BJ108" s="15" t="s">
        <v>21</v>
      </c>
      <c r="BK108" s="219">
        <f>ROUND(I108*H108,2)</f>
        <v>0</v>
      </c>
      <c r="BL108" s="15" t="s">
        <v>137</v>
      </c>
      <c r="BM108" s="15" t="s">
        <v>160</v>
      </c>
    </row>
    <row r="109" s="1" customFormat="1" ht="16.5" customHeight="1">
      <c r="B109" s="37"/>
      <c r="C109" s="208" t="s">
        <v>161</v>
      </c>
      <c r="D109" s="208" t="s">
        <v>132</v>
      </c>
      <c r="E109" s="209" t="s">
        <v>162</v>
      </c>
      <c r="F109" s="210" t="s">
        <v>163</v>
      </c>
      <c r="G109" s="211" t="s">
        <v>151</v>
      </c>
      <c r="H109" s="212">
        <v>1</v>
      </c>
      <c r="I109" s="213"/>
      <c r="J109" s="214">
        <f>ROUND(I109*H109,2)</f>
        <v>0</v>
      </c>
      <c r="K109" s="210" t="s">
        <v>1</v>
      </c>
      <c r="L109" s="42"/>
      <c r="M109" s="215" t="s">
        <v>1</v>
      </c>
      <c r="N109" s="216" t="s">
        <v>47</v>
      </c>
      <c r="O109" s="78"/>
      <c r="P109" s="217">
        <f>O109*H109</f>
        <v>0</v>
      </c>
      <c r="Q109" s="217">
        <v>0</v>
      </c>
      <c r="R109" s="217">
        <f>Q109*H109</f>
        <v>0</v>
      </c>
      <c r="S109" s="217">
        <v>0</v>
      </c>
      <c r="T109" s="218">
        <f>S109*H109</f>
        <v>0</v>
      </c>
      <c r="AR109" s="15" t="s">
        <v>137</v>
      </c>
      <c r="AT109" s="15" t="s">
        <v>132</v>
      </c>
      <c r="AU109" s="15" t="s">
        <v>85</v>
      </c>
      <c r="AY109" s="15" t="s">
        <v>129</v>
      </c>
      <c r="BE109" s="219">
        <f>IF(N109="základní",J109,0)</f>
        <v>0</v>
      </c>
      <c r="BF109" s="219">
        <f>IF(N109="snížená",J109,0)</f>
        <v>0</v>
      </c>
      <c r="BG109" s="219">
        <f>IF(N109="zákl. přenesená",J109,0)</f>
        <v>0</v>
      </c>
      <c r="BH109" s="219">
        <f>IF(N109="sníž. přenesená",J109,0)</f>
        <v>0</v>
      </c>
      <c r="BI109" s="219">
        <f>IF(N109="nulová",J109,0)</f>
        <v>0</v>
      </c>
      <c r="BJ109" s="15" t="s">
        <v>21</v>
      </c>
      <c r="BK109" s="219">
        <f>ROUND(I109*H109,2)</f>
        <v>0</v>
      </c>
      <c r="BL109" s="15" t="s">
        <v>137</v>
      </c>
      <c r="BM109" s="15" t="s">
        <v>164</v>
      </c>
    </row>
    <row r="110" s="1" customFormat="1" ht="16.5" customHeight="1">
      <c r="B110" s="37"/>
      <c r="C110" s="208" t="s">
        <v>165</v>
      </c>
      <c r="D110" s="208" t="s">
        <v>132</v>
      </c>
      <c r="E110" s="209" t="s">
        <v>166</v>
      </c>
      <c r="F110" s="210" t="s">
        <v>167</v>
      </c>
      <c r="G110" s="211" t="s">
        <v>151</v>
      </c>
      <c r="H110" s="212">
        <v>1</v>
      </c>
      <c r="I110" s="213"/>
      <c r="J110" s="214">
        <f>ROUND(I110*H110,2)</f>
        <v>0</v>
      </c>
      <c r="K110" s="210" t="s">
        <v>1</v>
      </c>
      <c r="L110" s="42"/>
      <c r="M110" s="215" t="s">
        <v>1</v>
      </c>
      <c r="N110" s="216" t="s">
        <v>47</v>
      </c>
      <c r="O110" s="78"/>
      <c r="P110" s="217">
        <f>O110*H110</f>
        <v>0</v>
      </c>
      <c r="Q110" s="217">
        <v>0</v>
      </c>
      <c r="R110" s="217">
        <f>Q110*H110</f>
        <v>0</v>
      </c>
      <c r="S110" s="217">
        <v>0</v>
      </c>
      <c r="T110" s="218">
        <f>S110*H110</f>
        <v>0</v>
      </c>
      <c r="AR110" s="15" t="s">
        <v>137</v>
      </c>
      <c r="AT110" s="15" t="s">
        <v>132</v>
      </c>
      <c r="AU110" s="15" t="s">
        <v>85</v>
      </c>
      <c r="AY110" s="15" t="s">
        <v>129</v>
      </c>
      <c r="BE110" s="219">
        <f>IF(N110="základní",J110,0)</f>
        <v>0</v>
      </c>
      <c r="BF110" s="219">
        <f>IF(N110="snížená",J110,0)</f>
        <v>0</v>
      </c>
      <c r="BG110" s="219">
        <f>IF(N110="zákl. přenesená",J110,0)</f>
        <v>0</v>
      </c>
      <c r="BH110" s="219">
        <f>IF(N110="sníž. přenesená",J110,0)</f>
        <v>0</v>
      </c>
      <c r="BI110" s="219">
        <f>IF(N110="nulová",J110,0)</f>
        <v>0</v>
      </c>
      <c r="BJ110" s="15" t="s">
        <v>21</v>
      </c>
      <c r="BK110" s="219">
        <f>ROUND(I110*H110,2)</f>
        <v>0</v>
      </c>
      <c r="BL110" s="15" t="s">
        <v>137</v>
      </c>
      <c r="BM110" s="15" t="s">
        <v>168</v>
      </c>
    </row>
    <row r="111" s="12" customFormat="1">
      <c r="B111" s="231"/>
      <c r="C111" s="232"/>
      <c r="D111" s="222" t="s">
        <v>139</v>
      </c>
      <c r="E111" s="233" t="s">
        <v>1</v>
      </c>
      <c r="F111" s="234" t="s">
        <v>21</v>
      </c>
      <c r="G111" s="232"/>
      <c r="H111" s="235">
        <v>1</v>
      </c>
      <c r="I111" s="236"/>
      <c r="J111" s="232"/>
      <c r="K111" s="232"/>
      <c r="L111" s="237"/>
      <c r="M111" s="238"/>
      <c r="N111" s="239"/>
      <c r="O111" s="239"/>
      <c r="P111" s="239"/>
      <c r="Q111" s="239"/>
      <c r="R111" s="239"/>
      <c r="S111" s="239"/>
      <c r="T111" s="240"/>
      <c r="AT111" s="241" t="s">
        <v>139</v>
      </c>
      <c r="AU111" s="241" t="s">
        <v>85</v>
      </c>
      <c r="AV111" s="12" t="s">
        <v>85</v>
      </c>
      <c r="AW111" s="12" t="s">
        <v>38</v>
      </c>
      <c r="AX111" s="12" t="s">
        <v>21</v>
      </c>
      <c r="AY111" s="241" t="s">
        <v>129</v>
      </c>
    </row>
    <row r="112" s="10" customFormat="1" ht="22.8" customHeight="1">
      <c r="B112" s="192"/>
      <c r="C112" s="193"/>
      <c r="D112" s="194" t="s">
        <v>75</v>
      </c>
      <c r="E112" s="206" t="s">
        <v>161</v>
      </c>
      <c r="F112" s="206" t="s">
        <v>169</v>
      </c>
      <c r="G112" s="193"/>
      <c r="H112" s="193"/>
      <c r="I112" s="196"/>
      <c r="J112" s="207">
        <f>BK112</f>
        <v>0</v>
      </c>
      <c r="K112" s="193"/>
      <c r="L112" s="198"/>
      <c r="M112" s="199"/>
      <c r="N112" s="200"/>
      <c r="O112" s="200"/>
      <c r="P112" s="201">
        <f>SUM(P113:P155)</f>
        <v>0</v>
      </c>
      <c r="Q112" s="200"/>
      <c r="R112" s="201">
        <f>SUM(R113:R155)</f>
        <v>4.191427</v>
      </c>
      <c r="S112" s="200"/>
      <c r="T112" s="202">
        <f>SUM(T113:T155)</f>
        <v>0.064000000000000001</v>
      </c>
      <c r="AR112" s="203" t="s">
        <v>21</v>
      </c>
      <c r="AT112" s="204" t="s">
        <v>75</v>
      </c>
      <c r="AU112" s="204" t="s">
        <v>21</v>
      </c>
      <c r="AY112" s="203" t="s">
        <v>129</v>
      </c>
      <c r="BK112" s="205">
        <f>SUM(BK113:BK155)</f>
        <v>0</v>
      </c>
    </row>
    <row r="113" s="1" customFormat="1" ht="16.5" customHeight="1">
      <c r="B113" s="37"/>
      <c r="C113" s="208" t="s">
        <v>170</v>
      </c>
      <c r="D113" s="208" t="s">
        <v>132</v>
      </c>
      <c r="E113" s="209" t="s">
        <v>171</v>
      </c>
      <c r="F113" s="210" t="s">
        <v>172</v>
      </c>
      <c r="G113" s="211" t="s">
        <v>135</v>
      </c>
      <c r="H113" s="212">
        <v>1.675</v>
      </c>
      <c r="I113" s="213"/>
      <c r="J113" s="214">
        <f>ROUND(I113*H113,2)</f>
        <v>0</v>
      </c>
      <c r="K113" s="210" t="s">
        <v>136</v>
      </c>
      <c r="L113" s="42"/>
      <c r="M113" s="215" t="s">
        <v>1</v>
      </c>
      <c r="N113" s="216" t="s">
        <v>47</v>
      </c>
      <c r="O113" s="78"/>
      <c r="P113" s="217">
        <f>O113*H113</f>
        <v>0</v>
      </c>
      <c r="Q113" s="217">
        <v>0.030450000000000001</v>
      </c>
      <c r="R113" s="217">
        <f>Q113*H113</f>
        <v>0.05100375</v>
      </c>
      <c r="S113" s="217">
        <v>0</v>
      </c>
      <c r="T113" s="218">
        <f>S113*H113</f>
        <v>0</v>
      </c>
      <c r="AR113" s="15" t="s">
        <v>137</v>
      </c>
      <c r="AT113" s="15" t="s">
        <v>132</v>
      </c>
      <c r="AU113" s="15" t="s">
        <v>85</v>
      </c>
      <c r="AY113" s="15" t="s">
        <v>129</v>
      </c>
      <c r="BE113" s="219">
        <f>IF(N113="základní",J113,0)</f>
        <v>0</v>
      </c>
      <c r="BF113" s="219">
        <f>IF(N113="snížená",J113,0)</f>
        <v>0</v>
      </c>
      <c r="BG113" s="219">
        <f>IF(N113="zákl. přenesená",J113,0)</f>
        <v>0</v>
      </c>
      <c r="BH113" s="219">
        <f>IF(N113="sníž. přenesená",J113,0)</f>
        <v>0</v>
      </c>
      <c r="BI113" s="219">
        <f>IF(N113="nulová",J113,0)</f>
        <v>0</v>
      </c>
      <c r="BJ113" s="15" t="s">
        <v>21</v>
      </c>
      <c r="BK113" s="219">
        <f>ROUND(I113*H113,2)</f>
        <v>0</v>
      </c>
      <c r="BL113" s="15" t="s">
        <v>137</v>
      </c>
      <c r="BM113" s="15" t="s">
        <v>173</v>
      </c>
    </row>
    <row r="114" s="1" customFormat="1">
      <c r="B114" s="37"/>
      <c r="C114" s="38"/>
      <c r="D114" s="222" t="s">
        <v>174</v>
      </c>
      <c r="E114" s="38"/>
      <c r="F114" s="253" t="s">
        <v>175</v>
      </c>
      <c r="G114" s="38"/>
      <c r="H114" s="38"/>
      <c r="I114" s="130"/>
      <c r="J114" s="38"/>
      <c r="K114" s="38"/>
      <c r="L114" s="42"/>
      <c r="M114" s="254"/>
      <c r="N114" s="78"/>
      <c r="O114" s="78"/>
      <c r="P114" s="78"/>
      <c r="Q114" s="78"/>
      <c r="R114" s="78"/>
      <c r="S114" s="78"/>
      <c r="T114" s="79"/>
      <c r="AT114" s="15" t="s">
        <v>174</v>
      </c>
      <c r="AU114" s="15" t="s">
        <v>85</v>
      </c>
    </row>
    <row r="115" s="11" customFormat="1">
      <c r="B115" s="220"/>
      <c r="C115" s="221"/>
      <c r="D115" s="222" t="s">
        <v>139</v>
      </c>
      <c r="E115" s="223" t="s">
        <v>1</v>
      </c>
      <c r="F115" s="224" t="s">
        <v>176</v>
      </c>
      <c r="G115" s="221"/>
      <c r="H115" s="223" t="s">
        <v>1</v>
      </c>
      <c r="I115" s="225"/>
      <c r="J115" s="221"/>
      <c r="K115" s="221"/>
      <c r="L115" s="226"/>
      <c r="M115" s="227"/>
      <c r="N115" s="228"/>
      <c r="O115" s="228"/>
      <c r="P115" s="228"/>
      <c r="Q115" s="228"/>
      <c r="R115" s="228"/>
      <c r="S115" s="228"/>
      <c r="T115" s="229"/>
      <c r="AT115" s="230" t="s">
        <v>139</v>
      </c>
      <c r="AU115" s="230" t="s">
        <v>85</v>
      </c>
      <c r="AV115" s="11" t="s">
        <v>21</v>
      </c>
      <c r="AW115" s="11" t="s">
        <v>38</v>
      </c>
      <c r="AX115" s="11" t="s">
        <v>76</v>
      </c>
      <c r="AY115" s="230" t="s">
        <v>129</v>
      </c>
    </row>
    <row r="116" s="12" customFormat="1">
      <c r="B116" s="231"/>
      <c r="C116" s="232"/>
      <c r="D116" s="222" t="s">
        <v>139</v>
      </c>
      <c r="E116" s="233" t="s">
        <v>1</v>
      </c>
      <c r="F116" s="234" t="s">
        <v>177</v>
      </c>
      <c r="G116" s="232"/>
      <c r="H116" s="235">
        <v>0.45000000000000001</v>
      </c>
      <c r="I116" s="236"/>
      <c r="J116" s="232"/>
      <c r="K116" s="232"/>
      <c r="L116" s="237"/>
      <c r="M116" s="238"/>
      <c r="N116" s="239"/>
      <c r="O116" s="239"/>
      <c r="P116" s="239"/>
      <c r="Q116" s="239"/>
      <c r="R116" s="239"/>
      <c r="S116" s="239"/>
      <c r="T116" s="240"/>
      <c r="AT116" s="241" t="s">
        <v>139</v>
      </c>
      <c r="AU116" s="241" t="s">
        <v>85</v>
      </c>
      <c r="AV116" s="12" t="s">
        <v>85</v>
      </c>
      <c r="AW116" s="12" t="s">
        <v>38</v>
      </c>
      <c r="AX116" s="12" t="s">
        <v>76</v>
      </c>
      <c r="AY116" s="241" t="s">
        <v>129</v>
      </c>
    </row>
    <row r="117" s="12" customFormat="1">
      <c r="B117" s="231"/>
      <c r="C117" s="232"/>
      <c r="D117" s="222" t="s">
        <v>139</v>
      </c>
      <c r="E117" s="233" t="s">
        <v>1</v>
      </c>
      <c r="F117" s="234" t="s">
        <v>178</v>
      </c>
      <c r="G117" s="232"/>
      <c r="H117" s="235">
        <v>1.2250000000000001</v>
      </c>
      <c r="I117" s="236"/>
      <c r="J117" s="232"/>
      <c r="K117" s="232"/>
      <c r="L117" s="237"/>
      <c r="M117" s="238"/>
      <c r="N117" s="239"/>
      <c r="O117" s="239"/>
      <c r="P117" s="239"/>
      <c r="Q117" s="239"/>
      <c r="R117" s="239"/>
      <c r="S117" s="239"/>
      <c r="T117" s="240"/>
      <c r="AT117" s="241" t="s">
        <v>139</v>
      </c>
      <c r="AU117" s="241" t="s">
        <v>85</v>
      </c>
      <c r="AV117" s="12" t="s">
        <v>85</v>
      </c>
      <c r="AW117" s="12" t="s">
        <v>38</v>
      </c>
      <c r="AX117" s="12" t="s">
        <v>76</v>
      </c>
      <c r="AY117" s="241" t="s">
        <v>129</v>
      </c>
    </row>
    <row r="118" s="13" customFormat="1">
      <c r="B118" s="242"/>
      <c r="C118" s="243"/>
      <c r="D118" s="222" t="s">
        <v>139</v>
      </c>
      <c r="E118" s="244" t="s">
        <v>1</v>
      </c>
      <c r="F118" s="245" t="s">
        <v>143</v>
      </c>
      <c r="G118" s="243"/>
      <c r="H118" s="246">
        <v>1.675</v>
      </c>
      <c r="I118" s="247"/>
      <c r="J118" s="243"/>
      <c r="K118" s="243"/>
      <c r="L118" s="248"/>
      <c r="M118" s="249"/>
      <c r="N118" s="250"/>
      <c r="O118" s="250"/>
      <c r="P118" s="250"/>
      <c r="Q118" s="250"/>
      <c r="R118" s="250"/>
      <c r="S118" s="250"/>
      <c r="T118" s="251"/>
      <c r="AT118" s="252" t="s">
        <v>139</v>
      </c>
      <c r="AU118" s="252" t="s">
        <v>85</v>
      </c>
      <c r="AV118" s="13" t="s">
        <v>137</v>
      </c>
      <c r="AW118" s="13" t="s">
        <v>38</v>
      </c>
      <c r="AX118" s="13" t="s">
        <v>21</v>
      </c>
      <c r="AY118" s="252" t="s">
        <v>129</v>
      </c>
    </row>
    <row r="119" s="1" customFormat="1" ht="16.5" customHeight="1">
      <c r="B119" s="37"/>
      <c r="C119" s="208" t="s">
        <v>179</v>
      </c>
      <c r="D119" s="208" t="s">
        <v>132</v>
      </c>
      <c r="E119" s="209" t="s">
        <v>180</v>
      </c>
      <c r="F119" s="210" t="s">
        <v>181</v>
      </c>
      <c r="G119" s="211" t="s">
        <v>155</v>
      </c>
      <c r="H119" s="212">
        <v>6</v>
      </c>
      <c r="I119" s="213"/>
      <c r="J119" s="214">
        <f>ROUND(I119*H119,2)</f>
        <v>0</v>
      </c>
      <c r="K119" s="210" t="s">
        <v>136</v>
      </c>
      <c r="L119" s="42"/>
      <c r="M119" s="215" t="s">
        <v>1</v>
      </c>
      <c r="N119" s="216" t="s">
        <v>47</v>
      </c>
      <c r="O119" s="78"/>
      <c r="P119" s="217">
        <f>O119*H119</f>
        <v>0</v>
      </c>
      <c r="Q119" s="217">
        <v>0.0511</v>
      </c>
      <c r="R119" s="217">
        <f>Q119*H119</f>
        <v>0.30659999999999998</v>
      </c>
      <c r="S119" s="217">
        <v>0</v>
      </c>
      <c r="T119" s="218">
        <f>S119*H119</f>
        <v>0</v>
      </c>
      <c r="AR119" s="15" t="s">
        <v>137</v>
      </c>
      <c r="AT119" s="15" t="s">
        <v>132</v>
      </c>
      <c r="AU119" s="15" t="s">
        <v>85</v>
      </c>
      <c r="AY119" s="15" t="s">
        <v>129</v>
      </c>
      <c r="BE119" s="219">
        <f>IF(N119="základní",J119,0)</f>
        <v>0</v>
      </c>
      <c r="BF119" s="219">
        <f>IF(N119="snížená",J119,0)</f>
        <v>0</v>
      </c>
      <c r="BG119" s="219">
        <f>IF(N119="zákl. přenesená",J119,0)</f>
        <v>0</v>
      </c>
      <c r="BH119" s="219">
        <f>IF(N119="sníž. přenesená",J119,0)</f>
        <v>0</v>
      </c>
      <c r="BI119" s="219">
        <f>IF(N119="nulová",J119,0)</f>
        <v>0</v>
      </c>
      <c r="BJ119" s="15" t="s">
        <v>21</v>
      </c>
      <c r="BK119" s="219">
        <f>ROUND(I119*H119,2)</f>
        <v>0</v>
      </c>
      <c r="BL119" s="15" t="s">
        <v>137</v>
      </c>
      <c r="BM119" s="15" t="s">
        <v>182</v>
      </c>
    </row>
    <row r="120" s="11" customFormat="1">
      <c r="B120" s="220"/>
      <c r="C120" s="221"/>
      <c r="D120" s="222" t="s">
        <v>139</v>
      </c>
      <c r="E120" s="223" t="s">
        <v>1</v>
      </c>
      <c r="F120" s="224" t="s">
        <v>183</v>
      </c>
      <c r="G120" s="221"/>
      <c r="H120" s="223" t="s">
        <v>1</v>
      </c>
      <c r="I120" s="225"/>
      <c r="J120" s="221"/>
      <c r="K120" s="221"/>
      <c r="L120" s="226"/>
      <c r="M120" s="227"/>
      <c r="N120" s="228"/>
      <c r="O120" s="228"/>
      <c r="P120" s="228"/>
      <c r="Q120" s="228"/>
      <c r="R120" s="228"/>
      <c r="S120" s="228"/>
      <c r="T120" s="229"/>
      <c r="AT120" s="230" t="s">
        <v>139</v>
      </c>
      <c r="AU120" s="230" t="s">
        <v>85</v>
      </c>
      <c r="AV120" s="11" t="s">
        <v>21</v>
      </c>
      <c r="AW120" s="11" t="s">
        <v>38</v>
      </c>
      <c r="AX120" s="11" t="s">
        <v>76</v>
      </c>
      <c r="AY120" s="230" t="s">
        <v>129</v>
      </c>
    </row>
    <row r="121" s="12" customFormat="1">
      <c r="B121" s="231"/>
      <c r="C121" s="232"/>
      <c r="D121" s="222" t="s">
        <v>139</v>
      </c>
      <c r="E121" s="233" t="s">
        <v>1</v>
      </c>
      <c r="F121" s="234" t="s">
        <v>184</v>
      </c>
      <c r="G121" s="232"/>
      <c r="H121" s="235">
        <v>6</v>
      </c>
      <c r="I121" s="236"/>
      <c r="J121" s="232"/>
      <c r="K121" s="232"/>
      <c r="L121" s="237"/>
      <c r="M121" s="238"/>
      <c r="N121" s="239"/>
      <c r="O121" s="239"/>
      <c r="P121" s="239"/>
      <c r="Q121" s="239"/>
      <c r="R121" s="239"/>
      <c r="S121" s="239"/>
      <c r="T121" s="240"/>
      <c r="AT121" s="241" t="s">
        <v>139</v>
      </c>
      <c r="AU121" s="241" t="s">
        <v>85</v>
      </c>
      <c r="AV121" s="12" t="s">
        <v>85</v>
      </c>
      <c r="AW121" s="12" t="s">
        <v>38</v>
      </c>
      <c r="AX121" s="12" t="s">
        <v>76</v>
      </c>
      <c r="AY121" s="241" t="s">
        <v>129</v>
      </c>
    </row>
    <row r="122" s="13" customFormat="1">
      <c r="B122" s="242"/>
      <c r="C122" s="243"/>
      <c r="D122" s="222" t="s">
        <v>139</v>
      </c>
      <c r="E122" s="244" t="s">
        <v>1</v>
      </c>
      <c r="F122" s="245" t="s">
        <v>143</v>
      </c>
      <c r="G122" s="243"/>
      <c r="H122" s="246">
        <v>6</v>
      </c>
      <c r="I122" s="247"/>
      <c r="J122" s="243"/>
      <c r="K122" s="243"/>
      <c r="L122" s="248"/>
      <c r="M122" s="249"/>
      <c r="N122" s="250"/>
      <c r="O122" s="250"/>
      <c r="P122" s="250"/>
      <c r="Q122" s="250"/>
      <c r="R122" s="250"/>
      <c r="S122" s="250"/>
      <c r="T122" s="251"/>
      <c r="AT122" s="252" t="s">
        <v>139</v>
      </c>
      <c r="AU122" s="252" t="s">
        <v>85</v>
      </c>
      <c r="AV122" s="13" t="s">
        <v>137</v>
      </c>
      <c r="AW122" s="13" t="s">
        <v>38</v>
      </c>
      <c r="AX122" s="13" t="s">
        <v>21</v>
      </c>
      <c r="AY122" s="252" t="s">
        <v>129</v>
      </c>
    </row>
    <row r="123" s="1" customFormat="1" ht="16.5" customHeight="1">
      <c r="B123" s="37"/>
      <c r="C123" s="208" t="s">
        <v>185</v>
      </c>
      <c r="D123" s="208" t="s">
        <v>132</v>
      </c>
      <c r="E123" s="209" t="s">
        <v>186</v>
      </c>
      <c r="F123" s="210" t="s">
        <v>187</v>
      </c>
      <c r="G123" s="211" t="s">
        <v>155</v>
      </c>
      <c r="H123" s="212">
        <v>2</v>
      </c>
      <c r="I123" s="213"/>
      <c r="J123" s="214">
        <f>ROUND(I123*H123,2)</f>
        <v>0</v>
      </c>
      <c r="K123" s="210" t="s">
        <v>136</v>
      </c>
      <c r="L123" s="42"/>
      <c r="M123" s="215" t="s">
        <v>1</v>
      </c>
      <c r="N123" s="216" t="s">
        <v>47</v>
      </c>
      <c r="O123" s="78"/>
      <c r="P123" s="217">
        <f>O123*H123</f>
        <v>0</v>
      </c>
      <c r="Q123" s="217">
        <v>0.19420000000000001</v>
      </c>
      <c r="R123" s="217">
        <f>Q123*H123</f>
        <v>0.38840000000000002</v>
      </c>
      <c r="S123" s="217">
        <v>0</v>
      </c>
      <c r="T123" s="218">
        <f>S123*H123</f>
        <v>0</v>
      </c>
      <c r="AR123" s="15" t="s">
        <v>137</v>
      </c>
      <c r="AT123" s="15" t="s">
        <v>132</v>
      </c>
      <c r="AU123" s="15" t="s">
        <v>85</v>
      </c>
      <c r="AY123" s="15" t="s">
        <v>129</v>
      </c>
      <c r="BE123" s="219">
        <f>IF(N123="základní",J123,0)</f>
        <v>0</v>
      </c>
      <c r="BF123" s="219">
        <f>IF(N123="snížená",J123,0)</f>
        <v>0</v>
      </c>
      <c r="BG123" s="219">
        <f>IF(N123="zákl. přenesená",J123,0)</f>
        <v>0</v>
      </c>
      <c r="BH123" s="219">
        <f>IF(N123="sníž. přenesená",J123,0)</f>
        <v>0</v>
      </c>
      <c r="BI123" s="219">
        <f>IF(N123="nulová",J123,0)</f>
        <v>0</v>
      </c>
      <c r="BJ123" s="15" t="s">
        <v>21</v>
      </c>
      <c r="BK123" s="219">
        <f>ROUND(I123*H123,2)</f>
        <v>0</v>
      </c>
      <c r="BL123" s="15" t="s">
        <v>137</v>
      </c>
      <c r="BM123" s="15" t="s">
        <v>188</v>
      </c>
    </row>
    <row r="124" s="12" customFormat="1">
      <c r="B124" s="231"/>
      <c r="C124" s="232"/>
      <c r="D124" s="222" t="s">
        <v>139</v>
      </c>
      <c r="E124" s="233" t="s">
        <v>1</v>
      </c>
      <c r="F124" s="234" t="s">
        <v>189</v>
      </c>
      <c r="G124" s="232"/>
      <c r="H124" s="235">
        <v>2</v>
      </c>
      <c r="I124" s="236"/>
      <c r="J124" s="232"/>
      <c r="K124" s="232"/>
      <c r="L124" s="237"/>
      <c r="M124" s="238"/>
      <c r="N124" s="239"/>
      <c r="O124" s="239"/>
      <c r="P124" s="239"/>
      <c r="Q124" s="239"/>
      <c r="R124" s="239"/>
      <c r="S124" s="239"/>
      <c r="T124" s="240"/>
      <c r="AT124" s="241" t="s">
        <v>139</v>
      </c>
      <c r="AU124" s="241" t="s">
        <v>85</v>
      </c>
      <c r="AV124" s="12" t="s">
        <v>85</v>
      </c>
      <c r="AW124" s="12" t="s">
        <v>38</v>
      </c>
      <c r="AX124" s="12" t="s">
        <v>76</v>
      </c>
      <c r="AY124" s="241" t="s">
        <v>129</v>
      </c>
    </row>
    <row r="125" s="13" customFormat="1">
      <c r="B125" s="242"/>
      <c r="C125" s="243"/>
      <c r="D125" s="222" t="s">
        <v>139</v>
      </c>
      <c r="E125" s="244" t="s">
        <v>1</v>
      </c>
      <c r="F125" s="245" t="s">
        <v>143</v>
      </c>
      <c r="G125" s="243"/>
      <c r="H125" s="246">
        <v>2</v>
      </c>
      <c r="I125" s="247"/>
      <c r="J125" s="243"/>
      <c r="K125" s="243"/>
      <c r="L125" s="248"/>
      <c r="M125" s="249"/>
      <c r="N125" s="250"/>
      <c r="O125" s="250"/>
      <c r="P125" s="250"/>
      <c r="Q125" s="250"/>
      <c r="R125" s="250"/>
      <c r="S125" s="250"/>
      <c r="T125" s="251"/>
      <c r="AT125" s="252" t="s">
        <v>139</v>
      </c>
      <c r="AU125" s="252" t="s">
        <v>85</v>
      </c>
      <c r="AV125" s="13" t="s">
        <v>137</v>
      </c>
      <c r="AW125" s="13" t="s">
        <v>38</v>
      </c>
      <c r="AX125" s="13" t="s">
        <v>21</v>
      </c>
      <c r="AY125" s="252" t="s">
        <v>129</v>
      </c>
    </row>
    <row r="126" s="1" customFormat="1" ht="16.5" customHeight="1">
      <c r="B126" s="37"/>
      <c r="C126" s="208" t="s">
        <v>190</v>
      </c>
      <c r="D126" s="208" t="s">
        <v>132</v>
      </c>
      <c r="E126" s="209" t="s">
        <v>191</v>
      </c>
      <c r="F126" s="210" t="s">
        <v>192</v>
      </c>
      <c r="G126" s="211" t="s">
        <v>135</v>
      </c>
      <c r="H126" s="212">
        <v>143.69999999999999</v>
      </c>
      <c r="I126" s="213"/>
      <c r="J126" s="214">
        <f>ROUND(I126*H126,2)</f>
        <v>0</v>
      </c>
      <c r="K126" s="210" t="s">
        <v>136</v>
      </c>
      <c r="L126" s="42"/>
      <c r="M126" s="215" t="s">
        <v>1</v>
      </c>
      <c r="N126" s="216" t="s">
        <v>47</v>
      </c>
      <c r="O126" s="78"/>
      <c r="P126" s="217">
        <f>O126*H126</f>
        <v>0</v>
      </c>
      <c r="Q126" s="217">
        <v>0.0043800000000000002</v>
      </c>
      <c r="R126" s="217">
        <f>Q126*H126</f>
        <v>0.62940600000000002</v>
      </c>
      <c r="S126" s="217">
        <v>0</v>
      </c>
      <c r="T126" s="218">
        <f>S126*H126</f>
        <v>0</v>
      </c>
      <c r="AR126" s="15" t="s">
        <v>137</v>
      </c>
      <c r="AT126" s="15" t="s">
        <v>132</v>
      </c>
      <c r="AU126" s="15" t="s">
        <v>85</v>
      </c>
      <c r="AY126" s="15" t="s">
        <v>129</v>
      </c>
      <c r="BE126" s="219">
        <f>IF(N126="základní",J126,0)</f>
        <v>0</v>
      </c>
      <c r="BF126" s="219">
        <f>IF(N126="snížená",J126,0)</f>
        <v>0</v>
      </c>
      <c r="BG126" s="219">
        <f>IF(N126="zákl. přenesená",J126,0)</f>
        <v>0</v>
      </c>
      <c r="BH126" s="219">
        <f>IF(N126="sníž. přenesená",J126,0)</f>
        <v>0</v>
      </c>
      <c r="BI126" s="219">
        <f>IF(N126="nulová",J126,0)</f>
        <v>0</v>
      </c>
      <c r="BJ126" s="15" t="s">
        <v>21</v>
      </c>
      <c r="BK126" s="219">
        <f>ROUND(I126*H126,2)</f>
        <v>0</v>
      </c>
      <c r="BL126" s="15" t="s">
        <v>137</v>
      </c>
      <c r="BM126" s="15" t="s">
        <v>193</v>
      </c>
    </row>
    <row r="127" s="1" customFormat="1">
      <c r="B127" s="37"/>
      <c r="C127" s="38"/>
      <c r="D127" s="222" t="s">
        <v>174</v>
      </c>
      <c r="E127" s="38"/>
      <c r="F127" s="253" t="s">
        <v>194</v>
      </c>
      <c r="G127" s="38"/>
      <c r="H127" s="38"/>
      <c r="I127" s="130"/>
      <c r="J127" s="38"/>
      <c r="K127" s="38"/>
      <c r="L127" s="42"/>
      <c r="M127" s="254"/>
      <c r="N127" s="78"/>
      <c r="O127" s="78"/>
      <c r="P127" s="78"/>
      <c r="Q127" s="78"/>
      <c r="R127" s="78"/>
      <c r="S127" s="78"/>
      <c r="T127" s="79"/>
      <c r="AT127" s="15" t="s">
        <v>174</v>
      </c>
      <c r="AU127" s="15" t="s">
        <v>85</v>
      </c>
    </row>
    <row r="128" s="11" customFormat="1">
      <c r="B128" s="220"/>
      <c r="C128" s="221"/>
      <c r="D128" s="222" t="s">
        <v>139</v>
      </c>
      <c r="E128" s="223" t="s">
        <v>1</v>
      </c>
      <c r="F128" s="224" t="s">
        <v>195</v>
      </c>
      <c r="G128" s="221"/>
      <c r="H128" s="223" t="s">
        <v>1</v>
      </c>
      <c r="I128" s="225"/>
      <c r="J128" s="221"/>
      <c r="K128" s="221"/>
      <c r="L128" s="226"/>
      <c r="M128" s="227"/>
      <c r="N128" s="228"/>
      <c r="O128" s="228"/>
      <c r="P128" s="228"/>
      <c r="Q128" s="228"/>
      <c r="R128" s="228"/>
      <c r="S128" s="228"/>
      <c r="T128" s="229"/>
      <c r="AT128" s="230" t="s">
        <v>139</v>
      </c>
      <c r="AU128" s="230" t="s">
        <v>85</v>
      </c>
      <c r="AV128" s="11" t="s">
        <v>21</v>
      </c>
      <c r="AW128" s="11" t="s">
        <v>38</v>
      </c>
      <c r="AX128" s="11" t="s">
        <v>76</v>
      </c>
      <c r="AY128" s="230" t="s">
        <v>129</v>
      </c>
    </row>
    <row r="129" s="12" customFormat="1">
      <c r="B129" s="231"/>
      <c r="C129" s="232"/>
      <c r="D129" s="222" t="s">
        <v>139</v>
      </c>
      <c r="E129" s="233" t="s">
        <v>1</v>
      </c>
      <c r="F129" s="234" t="s">
        <v>196</v>
      </c>
      <c r="G129" s="232"/>
      <c r="H129" s="235">
        <v>122</v>
      </c>
      <c r="I129" s="236"/>
      <c r="J129" s="232"/>
      <c r="K129" s="232"/>
      <c r="L129" s="237"/>
      <c r="M129" s="238"/>
      <c r="N129" s="239"/>
      <c r="O129" s="239"/>
      <c r="P129" s="239"/>
      <c r="Q129" s="239"/>
      <c r="R129" s="239"/>
      <c r="S129" s="239"/>
      <c r="T129" s="240"/>
      <c r="AT129" s="241" t="s">
        <v>139</v>
      </c>
      <c r="AU129" s="241" t="s">
        <v>85</v>
      </c>
      <c r="AV129" s="12" t="s">
        <v>85</v>
      </c>
      <c r="AW129" s="12" t="s">
        <v>38</v>
      </c>
      <c r="AX129" s="12" t="s">
        <v>76</v>
      </c>
      <c r="AY129" s="241" t="s">
        <v>129</v>
      </c>
    </row>
    <row r="130" s="11" customFormat="1">
      <c r="B130" s="220"/>
      <c r="C130" s="221"/>
      <c r="D130" s="222" t="s">
        <v>139</v>
      </c>
      <c r="E130" s="223" t="s">
        <v>1</v>
      </c>
      <c r="F130" s="224" t="s">
        <v>197</v>
      </c>
      <c r="G130" s="221"/>
      <c r="H130" s="223" t="s">
        <v>1</v>
      </c>
      <c r="I130" s="225"/>
      <c r="J130" s="221"/>
      <c r="K130" s="221"/>
      <c r="L130" s="226"/>
      <c r="M130" s="227"/>
      <c r="N130" s="228"/>
      <c r="O130" s="228"/>
      <c r="P130" s="228"/>
      <c r="Q130" s="228"/>
      <c r="R130" s="228"/>
      <c r="S130" s="228"/>
      <c r="T130" s="229"/>
      <c r="AT130" s="230" t="s">
        <v>139</v>
      </c>
      <c r="AU130" s="230" t="s">
        <v>85</v>
      </c>
      <c r="AV130" s="11" t="s">
        <v>21</v>
      </c>
      <c r="AW130" s="11" t="s">
        <v>38</v>
      </c>
      <c r="AX130" s="11" t="s">
        <v>76</v>
      </c>
      <c r="AY130" s="230" t="s">
        <v>129</v>
      </c>
    </row>
    <row r="131" s="12" customFormat="1">
      <c r="B131" s="231"/>
      <c r="C131" s="232"/>
      <c r="D131" s="222" t="s">
        <v>139</v>
      </c>
      <c r="E131" s="233" t="s">
        <v>1</v>
      </c>
      <c r="F131" s="234" t="s">
        <v>198</v>
      </c>
      <c r="G131" s="232"/>
      <c r="H131" s="235">
        <v>21.699999999999999</v>
      </c>
      <c r="I131" s="236"/>
      <c r="J131" s="232"/>
      <c r="K131" s="232"/>
      <c r="L131" s="237"/>
      <c r="M131" s="238"/>
      <c r="N131" s="239"/>
      <c r="O131" s="239"/>
      <c r="P131" s="239"/>
      <c r="Q131" s="239"/>
      <c r="R131" s="239"/>
      <c r="S131" s="239"/>
      <c r="T131" s="240"/>
      <c r="AT131" s="241" t="s">
        <v>139</v>
      </c>
      <c r="AU131" s="241" t="s">
        <v>85</v>
      </c>
      <c r="AV131" s="12" t="s">
        <v>85</v>
      </c>
      <c r="AW131" s="12" t="s">
        <v>38</v>
      </c>
      <c r="AX131" s="12" t="s">
        <v>76</v>
      </c>
      <c r="AY131" s="241" t="s">
        <v>129</v>
      </c>
    </row>
    <row r="132" s="13" customFormat="1">
      <c r="B132" s="242"/>
      <c r="C132" s="243"/>
      <c r="D132" s="222" t="s">
        <v>139</v>
      </c>
      <c r="E132" s="244" t="s">
        <v>1</v>
      </c>
      <c r="F132" s="245" t="s">
        <v>143</v>
      </c>
      <c r="G132" s="243"/>
      <c r="H132" s="246">
        <v>143.69999999999999</v>
      </c>
      <c r="I132" s="247"/>
      <c r="J132" s="243"/>
      <c r="K132" s="243"/>
      <c r="L132" s="248"/>
      <c r="M132" s="249"/>
      <c r="N132" s="250"/>
      <c r="O132" s="250"/>
      <c r="P132" s="250"/>
      <c r="Q132" s="250"/>
      <c r="R132" s="250"/>
      <c r="S132" s="250"/>
      <c r="T132" s="251"/>
      <c r="AT132" s="252" t="s">
        <v>139</v>
      </c>
      <c r="AU132" s="252" t="s">
        <v>85</v>
      </c>
      <c r="AV132" s="13" t="s">
        <v>137</v>
      </c>
      <c r="AW132" s="13" t="s">
        <v>38</v>
      </c>
      <c r="AX132" s="13" t="s">
        <v>21</v>
      </c>
      <c r="AY132" s="252" t="s">
        <v>129</v>
      </c>
    </row>
    <row r="133" s="1" customFormat="1" ht="16.5" customHeight="1">
      <c r="B133" s="37"/>
      <c r="C133" s="208" t="s">
        <v>199</v>
      </c>
      <c r="D133" s="208" t="s">
        <v>132</v>
      </c>
      <c r="E133" s="209" t="s">
        <v>200</v>
      </c>
      <c r="F133" s="210" t="s">
        <v>201</v>
      </c>
      <c r="G133" s="211" t="s">
        <v>135</v>
      </c>
      <c r="H133" s="212">
        <v>107.77500000000001</v>
      </c>
      <c r="I133" s="213"/>
      <c r="J133" s="214">
        <f>ROUND(I133*H133,2)</f>
        <v>0</v>
      </c>
      <c r="K133" s="210" t="s">
        <v>136</v>
      </c>
      <c r="L133" s="42"/>
      <c r="M133" s="215" t="s">
        <v>1</v>
      </c>
      <c r="N133" s="216" t="s">
        <v>47</v>
      </c>
      <c r="O133" s="78"/>
      <c r="P133" s="217">
        <f>O133*H133</f>
        <v>0</v>
      </c>
      <c r="Q133" s="217">
        <v>0.01899</v>
      </c>
      <c r="R133" s="217">
        <f>Q133*H133</f>
        <v>2.0466472499999999</v>
      </c>
      <c r="S133" s="217">
        <v>0</v>
      </c>
      <c r="T133" s="218">
        <f>S133*H133</f>
        <v>0</v>
      </c>
      <c r="AR133" s="15" t="s">
        <v>137</v>
      </c>
      <c r="AT133" s="15" t="s">
        <v>132</v>
      </c>
      <c r="AU133" s="15" t="s">
        <v>85</v>
      </c>
      <c r="AY133" s="15" t="s">
        <v>129</v>
      </c>
      <c r="BE133" s="219">
        <f>IF(N133="základní",J133,0)</f>
        <v>0</v>
      </c>
      <c r="BF133" s="219">
        <f>IF(N133="snížená",J133,0)</f>
        <v>0</v>
      </c>
      <c r="BG133" s="219">
        <f>IF(N133="zákl. přenesená",J133,0)</f>
        <v>0</v>
      </c>
      <c r="BH133" s="219">
        <f>IF(N133="sníž. přenesená",J133,0)</f>
        <v>0</v>
      </c>
      <c r="BI133" s="219">
        <f>IF(N133="nulová",J133,0)</f>
        <v>0</v>
      </c>
      <c r="BJ133" s="15" t="s">
        <v>21</v>
      </c>
      <c r="BK133" s="219">
        <f>ROUND(I133*H133,2)</f>
        <v>0</v>
      </c>
      <c r="BL133" s="15" t="s">
        <v>137</v>
      </c>
      <c r="BM133" s="15" t="s">
        <v>202</v>
      </c>
    </row>
    <row r="134" s="12" customFormat="1">
      <c r="B134" s="231"/>
      <c r="C134" s="232"/>
      <c r="D134" s="222" t="s">
        <v>139</v>
      </c>
      <c r="E134" s="233" t="s">
        <v>1</v>
      </c>
      <c r="F134" s="234" t="s">
        <v>203</v>
      </c>
      <c r="G134" s="232"/>
      <c r="H134" s="235">
        <v>107.77500000000001</v>
      </c>
      <c r="I134" s="236"/>
      <c r="J134" s="232"/>
      <c r="K134" s="232"/>
      <c r="L134" s="237"/>
      <c r="M134" s="238"/>
      <c r="N134" s="239"/>
      <c r="O134" s="239"/>
      <c r="P134" s="239"/>
      <c r="Q134" s="239"/>
      <c r="R134" s="239"/>
      <c r="S134" s="239"/>
      <c r="T134" s="240"/>
      <c r="AT134" s="241" t="s">
        <v>139</v>
      </c>
      <c r="AU134" s="241" t="s">
        <v>85</v>
      </c>
      <c r="AV134" s="12" t="s">
        <v>85</v>
      </c>
      <c r="AW134" s="12" t="s">
        <v>38</v>
      </c>
      <c r="AX134" s="12" t="s">
        <v>21</v>
      </c>
      <c r="AY134" s="241" t="s">
        <v>129</v>
      </c>
    </row>
    <row r="135" s="1" customFormat="1" ht="16.5" customHeight="1">
      <c r="B135" s="37"/>
      <c r="C135" s="208" t="s">
        <v>204</v>
      </c>
      <c r="D135" s="208" t="s">
        <v>132</v>
      </c>
      <c r="E135" s="209" t="s">
        <v>205</v>
      </c>
      <c r="F135" s="210" t="s">
        <v>206</v>
      </c>
      <c r="G135" s="211" t="s">
        <v>135</v>
      </c>
      <c r="H135" s="212">
        <v>122</v>
      </c>
      <c r="I135" s="213"/>
      <c r="J135" s="214">
        <f>ROUND(I135*H135,2)</f>
        <v>0</v>
      </c>
      <c r="K135" s="210" t="s">
        <v>136</v>
      </c>
      <c r="L135" s="42"/>
      <c r="M135" s="215" t="s">
        <v>1</v>
      </c>
      <c r="N135" s="216" t="s">
        <v>47</v>
      </c>
      <c r="O135" s="78"/>
      <c r="P135" s="217">
        <f>O135*H135</f>
        <v>0</v>
      </c>
      <c r="Q135" s="217">
        <v>0.00348</v>
      </c>
      <c r="R135" s="217">
        <f>Q135*H135</f>
        <v>0.42455999999999999</v>
      </c>
      <c r="S135" s="217">
        <v>0</v>
      </c>
      <c r="T135" s="218">
        <f>S135*H135</f>
        <v>0</v>
      </c>
      <c r="AR135" s="15" t="s">
        <v>137</v>
      </c>
      <c r="AT135" s="15" t="s">
        <v>132</v>
      </c>
      <c r="AU135" s="15" t="s">
        <v>85</v>
      </c>
      <c r="AY135" s="15" t="s">
        <v>129</v>
      </c>
      <c r="BE135" s="219">
        <f>IF(N135="základní",J135,0)</f>
        <v>0</v>
      </c>
      <c r="BF135" s="219">
        <f>IF(N135="snížená",J135,0)</f>
        <v>0</v>
      </c>
      <c r="BG135" s="219">
        <f>IF(N135="zákl. přenesená",J135,0)</f>
        <v>0</v>
      </c>
      <c r="BH135" s="219">
        <f>IF(N135="sníž. přenesená",J135,0)</f>
        <v>0</v>
      </c>
      <c r="BI135" s="219">
        <f>IF(N135="nulová",J135,0)</f>
        <v>0</v>
      </c>
      <c r="BJ135" s="15" t="s">
        <v>21</v>
      </c>
      <c r="BK135" s="219">
        <f>ROUND(I135*H135,2)</f>
        <v>0</v>
      </c>
      <c r="BL135" s="15" t="s">
        <v>137</v>
      </c>
      <c r="BM135" s="15" t="s">
        <v>207</v>
      </c>
    </row>
    <row r="136" s="12" customFormat="1">
      <c r="B136" s="231"/>
      <c r="C136" s="232"/>
      <c r="D136" s="222" t="s">
        <v>139</v>
      </c>
      <c r="E136" s="233" t="s">
        <v>1</v>
      </c>
      <c r="F136" s="234" t="s">
        <v>196</v>
      </c>
      <c r="G136" s="232"/>
      <c r="H136" s="235">
        <v>122</v>
      </c>
      <c r="I136" s="236"/>
      <c r="J136" s="232"/>
      <c r="K136" s="232"/>
      <c r="L136" s="237"/>
      <c r="M136" s="238"/>
      <c r="N136" s="239"/>
      <c r="O136" s="239"/>
      <c r="P136" s="239"/>
      <c r="Q136" s="239"/>
      <c r="R136" s="239"/>
      <c r="S136" s="239"/>
      <c r="T136" s="240"/>
      <c r="AT136" s="241" t="s">
        <v>139</v>
      </c>
      <c r="AU136" s="241" t="s">
        <v>85</v>
      </c>
      <c r="AV136" s="12" t="s">
        <v>85</v>
      </c>
      <c r="AW136" s="12" t="s">
        <v>38</v>
      </c>
      <c r="AX136" s="12" t="s">
        <v>76</v>
      </c>
      <c r="AY136" s="241" t="s">
        <v>129</v>
      </c>
    </row>
    <row r="137" s="13" customFormat="1">
      <c r="B137" s="242"/>
      <c r="C137" s="243"/>
      <c r="D137" s="222" t="s">
        <v>139</v>
      </c>
      <c r="E137" s="244" t="s">
        <v>1</v>
      </c>
      <c r="F137" s="245" t="s">
        <v>143</v>
      </c>
      <c r="G137" s="243"/>
      <c r="H137" s="246">
        <v>122</v>
      </c>
      <c r="I137" s="247"/>
      <c r="J137" s="243"/>
      <c r="K137" s="243"/>
      <c r="L137" s="248"/>
      <c r="M137" s="249"/>
      <c r="N137" s="250"/>
      <c r="O137" s="250"/>
      <c r="P137" s="250"/>
      <c r="Q137" s="250"/>
      <c r="R137" s="250"/>
      <c r="S137" s="250"/>
      <c r="T137" s="251"/>
      <c r="AT137" s="252" t="s">
        <v>139</v>
      </c>
      <c r="AU137" s="252" t="s">
        <v>85</v>
      </c>
      <c r="AV137" s="13" t="s">
        <v>137</v>
      </c>
      <c r="AW137" s="13" t="s">
        <v>38</v>
      </c>
      <c r="AX137" s="13" t="s">
        <v>21</v>
      </c>
      <c r="AY137" s="252" t="s">
        <v>129</v>
      </c>
    </row>
    <row r="138" s="1" customFormat="1" ht="16.5" customHeight="1">
      <c r="B138" s="37"/>
      <c r="C138" s="208" t="s">
        <v>208</v>
      </c>
      <c r="D138" s="208" t="s">
        <v>132</v>
      </c>
      <c r="E138" s="209" t="s">
        <v>209</v>
      </c>
      <c r="F138" s="210" t="s">
        <v>210</v>
      </c>
      <c r="G138" s="211" t="s">
        <v>135</v>
      </c>
      <c r="H138" s="212">
        <v>21.699999999999999</v>
      </c>
      <c r="I138" s="213"/>
      <c r="J138" s="214">
        <f>ROUND(I138*H138,2)</f>
        <v>0</v>
      </c>
      <c r="K138" s="210" t="s">
        <v>1</v>
      </c>
      <c r="L138" s="42"/>
      <c r="M138" s="215" t="s">
        <v>1</v>
      </c>
      <c r="N138" s="216" t="s">
        <v>47</v>
      </c>
      <c r="O138" s="78"/>
      <c r="P138" s="217">
        <f>O138*H138</f>
        <v>0</v>
      </c>
      <c r="Q138" s="217">
        <v>0.0064999999999999997</v>
      </c>
      <c r="R138" s="217">
        <f>Q138*H138</f>
        <v>0.14104999999999998</v>
      </c>
      <c r="S138" s="217">
        <v>0</v>
      </c>
      <c r="T138" s="218">
        <f>S138*H138</f>
        <v>0</v>
      </c>
      <c r="AR138" s="15" t="s">
        <v>137</v>
      </c>
      <c r="AT138" s="15" t="s">
        <v>132</v>
      </c>
      <c r="AU138" s="15" t="s">
        <v>85</v>
      </c>
      <c r="AY138" s="15" t="s">
        <v>129</v>
      </c>
      <c r="BE138" s="219">
        <f>IF(N138="základní",J138,0)</f>
        <v>0</v>
      </c>
      <c r="BF138" s="219">
        <f>IF(N138="snížená",J138,0)</f>
        <v>0</v>
      </c>
      <c r="BG138" s="219">
        <f>IF(N138="zákl. přenesená",J138,0)</f>
        <v>0</v>
      </c>
      <c r="BH138" s="219">
        <f>IF(N138="sníž. přenesená",J138,0)</f>
        <v>0</v>
      </c>
      <c r="BI138" s="219">
        <f>IF(N138="nulová",J138,0)</f>
        <v>0</v>
      </c>
      <c r="BJ138" s="15" t="s">
        <v>21</v>
      </c>
      <c r="BK138" s="219">
        <f>ROUND(I138*H138,2)</f>
        <v>0</v>
      </c>
      <c r="BL138" s="15" t="s">
        <v>137</v>
      </c>
      <c r="BM138" s="15" t="s">
        <v>211</v>
      </c>
    </row>
    <row r="139" s="12" customFormat="1">
      <c r="B139" s="231"/>
      <c r="C139" s="232"/>
      <c r="D139" s="222" t="s">
        <v>139</v>
      </c>
      <c r="E139" s="233" t="s">
        <v>1</v>
      </c>
      <c r="F139" s="234" t="s">
        <v>198</v>
      </c>
      <c r="G139" s="232"/>
      <c r="H139" s="235">
        <v>21.699999999999999</v>
      </c>
      <c r="I139" s="236"/>
      <c r="J139" s="232"/>
      <c r="K139" s="232"/>
      <c r="L139" s="237"/>
      <c r="M139" s="238"/>
      <c r="N139" s="239"/>
      <c r="O139" s="239"/>
      <c r="P139" s="239"/>
      <c r="Q139" s="239"/>
      <c r="R139" s="239"/>
      <c r="S139" s="239"/>
      <c r="T139" s="240"/>
      <c r="AT139" s="241" t="s">
        <v>139</v>
      </c>
      <c r="AU139" s="241" t="s">
        <v>85</v>
      </c>
      <c r="AV139" s="12" t="s">
        <v>85</v>
      </c>
      <c r="AW139" s="12" t="s">
        <v>38</v>
      </c>
      <c r="AX139" s="12" t="s">
        <v>76</v>
      </c>
      <c r="AY139" s="241" t="s">
        <v>129</v>
      </c>
    </row>
    <row r="140" s="13" customFormat="1">
      <c r="B140" s="242"/>
      <c r="C140" s="243"/>
      <c r="D140" s="222" t="s">
        <v>139</v>
      </c>
      <c r="E140" s="244" t="s">
        <v>1</v>
      </c>
      <c r="F140" s="245" t="s">
        <v>143</v>
      </c>
      <c r="G140" s="243"/>
      <c r="H140" s="246">
        <v>21.699999999999999</v>
      </c>
      <c r="I140" s="247"/>
      <c r="J140" s="243"/>
      <c r="K140" s="243"/>
      <c r="L140" s="248"/>
      <c r="M140" s="249"/>
      <c r="N140" s="250"/>
      <c r="O140" s="250"/>
      <c r="P140" s="250"/>
      <c r="Q140" s="250"/>
      <c r="R140" s="250"/>
      <c r="S140" s="250"/>
      <c r="T140" s="251"/>
      <c r="AT140" s="252" t="s">
        <v>139</v>
      </c>
      <c r="AU140" s="252" t="s">
        <v>85</v>
      </c>
      <c r="AV140" s="13" t="s">
        <v>137</v>
      </c>
      <c r="AW140" s="13" t="s">
        <v>38</v>
      </c>
      <c r="AX140" s="13" t="s">
        <v>21</v>
      </c>
      <c r="AY140" s="252" t="s">
        <v>129</v>
      </c>
    </row>
    <row r="141" s="1" customFormat="1" ht="16.5" customHeight="1">
      <c r="B141" s="37"/>
      <c r="C141" s="208" t="s">
        <v>8</v>
      </c>
      <c r="D141" s="208" t="s">
        <v>132</v>
      </c>
      <c r="E141" s="209" t="s">
        <v>212</v>
      </c>
      <c r="F141" s="210" t="s">
        <v>213</v>
      </c>
      <c r="G141" s="211" t="s">
        <v>135</v>
      </c>
      <c r="H141" s="212">
        <v>2.4300000000000002</v>
      </c>
      <c r="I141" s="213"/>
      <c r="J141" s="214">
        <f>ROUND(I141*H141,2)</f>
        <v>0</v>
      </c>
      <c r="K141" s="210" t="s">
        <v>136</v>
      </c>
      <c r="L141" s="42"/>
      <c r="M141" s="215" t="s">
        <v>1</v>
      </c>
      <c r="N141" s="216" t="s">
        <v>47</v>
      </c>
      <c r="O141" s="78"/>
      <c r="P141" s="217">
        <f>O141*H141</f>
        <v>0</v>
      </c>
      <c r="Q141" s="217">
        <v>0.042000000000000003</v>
      </c>
      <c r="R141" s="217">
        <f>Q141*H141</f>
        <v>0.10206000000000001</v>
      </c>
      <c r="S141" s="217">
        <v>0</v>
      </c>
      <c r="T141" s="218">
        <f>S141*H141</f>
        <v>0</v>
      </c>
      <c r="AR141" s="15" t="s">
        <v>214</v>
      </c>
      <c r="AT141" s="15" t="s">
        <v>132</v>
      </c>
      <c r="AU141" s="15" t="s">
        <v>85</v>
      </c>
      <c r="AY141" s="15" t="s">
        <v>129</v>
      </c>
      <c r="BE141" s="219">
        <f>IF(N141="základní",J141,0)</f>
        <v>0</v>
      </c>
      <c r="BF141" s="219">
        <f>IF(N141="snížená",J141,0)</f>
        <v>0</v>
      </c>
      <c r="BG141" s="219">
        <f>IF(N141="zákl. přenesená",J141,0)</f>
        <v>0</v>
      </c>
      <c r="BH141" s="219">
        <f>IF(N141="sníž. přenesená",J141,0)</f>
        <v>0</v>
      </c>
      <c r="BI141" s="219">
        <f>IF(N141="nulová",J141,0)</f>
        <v>0</v>
      </c>
      <c r="BJ141" s="15" t="s">
        <v>21</v>
      </c>
      <c r="BK141" s="219">
        <f>ROUND(I141*H141,2)</f>
        <v>0</v>
      </c>
      <c r="BL141" s="15" t="s">
        <v>214</v>
      </c>
      <c r="BM141" s="15" t="s">
        <v>215</v>
      </c>
    </row>
    <row r="142" s="1" customFormat="1">
      <c r="B142" s="37"/>
      <c r="C142" s="38"/>
      <c r="D142" s="222" t="s">
        <v>174</v>
      </c>
      <c r="E142" s="38"/>
      <c r="F142" s="253" t="s">
        <v>216</v>
      </c>
      <c r="G142" s="38"/>
      <c r="H142" s="38"/>
      <c r="I142" s="130"/>
      <c r="J142" s="38"/>
      <c r="K142" s="38"/>
      <c r="L142" s="42"/>
      <c r="M142" s="254"/>
      <c r="N142" s="78"/>
      <c r="O142" s="78"/>
      <c r="P142" s="78"/>
      <c r="Q142" s="78"/>
      <c r="R142" s="78"/>
      <c r="S142" s="78"/>
      <c r="T142" s="79"/>
      <c r="AT142" s="15" t="s">
        <v>174</v>
      </c>
      <c r="AU142" s="15" t="s">
        <v>85</v>
      </c>
    </row>
    <row r="143" s="11" customFormat="1">
      <c r="B143" s="220"/>
      <c r="C143" s="221"/>
      <c r="D143" s="222" t="s">
        <v>139</v>
      </c>
      <c r="E143" s="223" t="s">
        <v>1</v>
      </c>
      <c r="F143" s="224" t="s">
        <v>217</v>
      </c>
      <c r="G143" s="221"/>
      <c r="H143" s="223" t="s">
        <v>1</v>
      </c>
      <c r="I143" s="225"/>
      <c r="J143" s="221"/>
      <c r="K143" s="221"/>
      <c r="L143" s="226"/>
      <c r="M143" s="227"/>
      <c r="N143" s="228"/>
      <c r="O143" s="228"/>
      <c r="P143" s="228"/>
      <c r="Q143" s="228"/>
      <c r="R143" s="228"/>
      <c r="S143" s="228"/>
      <c r="T143" s="229"/>
      <c r="AT143" s="230" t="s">
        <v>139</v>
      </c>
      <c r="AU143" s="230" t="s">
        <v>85</v>
      </c>
      <c r="AV143" s="11" t="s">
        <v>21</v>
      </c>
      <c r="AW143" s="11" t="s">
        <v>38</v>
      </c>
      <c r="AX143" s="11" t="s">
        <v>76</v>
      </c>
      <c r="AY143" s="230" t="s">
        <v>129</v>
      </c>
    </row>
    <row r="144" s="12" customFormat="1">
      <c r="B144" s="231"/>
      <c r="C144" s="232"/>
      <c r="D144" s="222" t="s">
        <v>139</v>
      </c>
      <c r="E144" s="233" t="s">
        <v>1</v>
      </c>
      <c r="F144" s="234" t="s">
        <v>218</v>
      </c>
      <c r="G144" s="232"/>
      <c r="H144" s="235">
        <v>2.4300000000000002</v>
      </c>
      <c r="I144" s="236"/>
      <c r="J144" s="232"/>
      <c r="K144" s="232"/>
      <c r="L144" s="237"/>
      <c r="M144" s="238"/>
      <c r="N144" s="239"/>
      <c r="O144" s="239"/>
      <c r="P144" s="239"/>
      <c r="Q144" s="239"/>
      <c r="R144" s="239"/>
      <c r="S144" s="239"/>
      <c r="T144" s="240"/>
      <c r="AT144" s="241" t="s">
        <v>139</v>
      </c>
      <c r="AU144" s="241" t="s">
        <v>85</v>
      </c>
      <c r="AV144" s="12" t="s">
        <v>85</v>
      </c>
      <c r="AW144" s="12" t="s">
        <v>38</v>
      </c>
      <c r="AX144" s="12" t="s">
        <v>76</v>
      </c>
      <c r="AY144" s="241" t="s">
        <v>129</v>
      </c>
    </row>
    <row r="145" s="13" customFormat="1">
      <c r="B145" s="242"/>
      <c r="C145" s="243"/>
      <c r="D145" s="222" t="s">
        <v>139</v>
      </c>
      <c r="E145" s="244" t="s">
        <v>1</v>
      </c>
      <c r="F145" s="245" t="s">
        <v>143</v>
      </c>
      <c r="G145" s="243"/>
      <c r="H145" s="246">
        <v>2.4300000000000002</v>
      </c>
      <c r="I145" s="247"/>
      <c r="J145" s="243"/>
      <c r="K145" s="243"/>
      <c r="L145" s="248"/>
      <c r="M145" s="249"/>
      <c r="N145" s="250"/>
      <c r="O145" s="250"/>
      <c r="P145" s="250"/>
      <c r="Q145" s="250"/>
      <c r="R145" s="250"/>
      <c r="S145" s="250"/>
      <c r="T145" s="251"/>
      <c r="AT145" s="252" t="s">
        <v>139</v>
      </c>
      <c r="AU145" s="252" t="s">
        <v>85</v>
      </c>
      <c r="AV145" s="13" t="s">
        <v>137</v>
      </c>
      <c r="AW145" s="13" t="s">
        <v>38</v>
      </c>
      <c r="AX145" s="13" t="s">
        <v>21</v>
      </c>
      <c r="AY145" s="252" t="s">
        <v>129</v>
      </c>
    </row>
    <row r="146" s="1" customFormat="1" ht="16.5" customHeight="1">
      <c r="B146" s="37"/>
      <c r="C146" s="208" t="s">
        <v>214</v>
      </c>
      <c r="D146" s="208" t="s">
        <v>132</v>
      </c>
      <c r="E146" s="209" t="s">
        <v>219</v>
      </c>
      <c r="F146" s="210" t="s">
        <v>220</v>
      </c>
      <c r="G146" s="211" t="s">
        <v>155</v>
      </c>
      <c r="H146" s="212">
        <v>16</v>
      </c>
      <c r="I146" s="213"/>
      <c r="J146" s="214">
        <f>ROUND(I146*H146,2)</f>
        <v>0</v>
      </c>
      <c r="K146" s="210" t="s">
        <v>1</v>
      </c>
      <c r="L146" s="42"/>
      <c r="M146" s="215" t="s">
        <v>1</v>
      </c>
      <c r="N146" s="216" t="s">
        <v>47</v>
      </c>
      <c r="O146" s="78"/>
      <c r="P146" s="217">
        <f>O146*H146</f>
        <v>0</v>
      </c>
      <c r="Q146" s="217">
        <v>0.0040000000000000001</v>
      </c>
      <c r="R146" s="217">
        <f>Q146*H146</f>
        <v>0.064000000000000001</v>
      </c>
      <c r="S146" s="217">
        <v>0.0040000000000000001</v>
      </c>
      <c r="T146" s="218">
        <f>S146*H146</f>
        <v>0.064000000000000001</v>
      </c>
      <c r="AR146" s="15" t="s">
        <v>137</v>
      </c>
      <c r="AT146" s="15" t="s">
        <v>132</v>
      </c>
      <c r="AU146" s="15" t="s">
        <v>85</v>
      </c>
      <c r="AY146" s="15" t="s">
        <v>129</v>
      </c>
      <c r="BE146" s="219">
        <f>IF(N146="základní",J146,0)</f>
        <v>0</v>
      </c>
      <c r="BF146" s="219">
        <f>IF(N146="snížená",J146,0)</f>
        <v>0</v>
      </c>
      <c r="BG146" s="219">
        <f>IF(N146="zákl. přenesená",J146,0)</f>
        <v>0</v>
      </c>
      <c r="BH146" s="219">
        <f>IF(N146="sníž. přenesená",J146,0)</f>
        <v>0</v>
      </c>
      <c r="BI146" s="219">
        <f>IF(N146="nulová",J146,0)</f>
        <v>0</v>
      </c>
      <c r="BJ146" s="15" t="s">
        <v>21</v>
      </c>
      <c r="BK146" s="219">
        <f>ROUND(I146*H146,2)</f>
        <v>0</v>
      </c>
      <c r="BL146" s="15" t="s">
        <v>137</v>
      </c>
      <c r="BM146" s="15" t="s">
        <v>221</v>
      </c>
    </row>
    <row r="147" s="11" customFormat="1">
      <c r="B147" s="220"/>
      <c r="C147" s="221"/>
      <c r="D147" s="222" t="s">
        <v>139</v>
      </c>
      <c r="E147" s="223" t="s">
        <v>1</v>
      </c>
      <c r="F147" s="224" t="s">
        <v>222</v>
      </c>
      <c r="G147" s="221"/>
      <c r="H147" s="223" t="s">
        <v>1</v>
      </c>
      <c r="I147" s="225"/>
      <c r="J147" s="221"/>
      <c r="K147" s="221"/>
      <c r="L147" s="226"/>
      <c r="M147" s="227"/>
      <c r="N147" s="228"/>
      <c r="O147" s="228"/>
      <c r="P147" s="228"/>
      <c r="Q147" s="228"/>
      <c r="R147" s="228"/>
      <c r="S147" s="228"/>
      <c r="T147" s="229"/>
      <c r="AT147" s="230" t="s">
        <v>139</v>
      </c>
      <c r="AU147" s="230" t="s">
        <v>85</v>
      </c>
      <c r="AV147" s="11" t="s">
        <v>21</v>
      </c>
      <c r="AW147" s="11" t="s">
        <v>38</v>
      </c>
      <c r="AX147" s="11" t="s">
        <v>76</v>
      </c>
      <c r="AY147" s="230" t="s">
        <v>129</v>
      </c>
    </row>
    <row r="148" s="12" customFormat="1">
      <c r="B148" s="231"/>
      <c r="C148" s="232"/>
      <c r="D148" s="222" t="s">
        <v>139</v>
      </c>
      <c r="E148" s="233" t="s">
        <v>1</v>
      </c>
      <c r="F148" s="234" t="s">
        <v>223</v>
      </c>
      <c r="G148" s="232"/>
      <c r="H148" s="235">
        <v>16</v>
      </c>
      <c r="I148" s="236"/>
      <c r="J148" s="232"/>
      <c r="K148" s="232"/>
      <c r="L148" s="237"/>
      <c r="M148" s="238"/>
      <c r="N148" s="239"/>
      <c r="O148" s="239"/>
      <c r="P148" s="239"/>
      <c r="Q148" s="239"/>
      <c r="R148" s="239"/>
      <c r="S148" s="239"/>
      <c r="T148" s="240"/>
      <c r="AT148" s="241" t="s">
        <v>139</v>
      </c>
      <c r="AU148" s="241" t="s">
        <v>85</v>
      </c>
      <c r="AV148" s="12" t="s">
        <v>85</v>
      </c>
      <c r="AW148" s="12" t="s">
        <v>38</v>
      </c>
      <c r="AX148" s="12" t="s">
        <v>76</v>
      </c>
      <c r="AY148" s="241" t="s">
        <v>129</v>
      </c>
    </row>
    <row r="149" s="13" customFormat="1">
      <c r="B149" s="242"/>
      <c r="C149" s="243"/>
      <c r="D149" s="222" t="s">
        <v>139</v>
      </c>
      <c r="E149" s="244" t="s">
        <v>1</v>
      </c>
      <c r="F149" s="245" t="s">
        <v>143</v>
      </c>
      <c r="G149" s="243"/>
      <c r="H149" s="246">
        <v>16</v>
      </c>
      <c r="I149" s="247"/>
      <c r="J149" s="243"/>
      <c r="K149" s="243"/>
      <c r="L149" s="248"/>
      <c r="M149" s="249"/>
      <c r="N149" s="250"/>
      <c r="O149" s="250"/>
      <c r="P149" s="250"/>
      <c r="Q149" s="250"/>
      <c r="R149" s="250"/>
      <c r="S149" s="250"/>
      <c r="T149" s="251"/>
      <c r="AT149" s="252" t="s">
        <v>139</v>
      </c>
      <c r="AU149" s="252" t="s">
        <v>85</v>
      </c>
      <c r="AV149" s="13" t="s">
        <v>137</v>
      </c>
      <c r="AW149" s="13" t="s">
        <v>38</v>
      </c>
      <c r="AX149" s="13" t="s">
        <v>21</v>
      </c>
      <c r="AY149" s="252" t="s">
        <v>129</v>
      </c>
    </row>
    <row r="150" s="1" customFormat="1" ht="16.5" customHeight="1">
      <c r="B150" s="37"/>
      <c r="C150" s="208" t="s">
        <v>224</v>
      </c>
      <c r="D150" s="208" t="s">
        <v>132</v>
      </c>
      <c r="E150" s="209" t="s">
        <v>225</v>
      </c>
      <c r="F150" s="210" t="s">
        <v>226</v>
      </c>
      <c r="G150" s="211" t="s">
        <v>155</v>
      </c>
      <c r="H150" s="212">
        <v>29</v>
      </c>
      <c r="I150" s="213"/>
      <c r="J150" s="214">
        <f>ROUND(I150*H150,2)</f>
        <v>0</v>
      </c>
      <c r="K150" s="210" t="s">
        <v>136</v>
      </c>
      <c r="L150" s="42"/>
      <c r="M150" s="215" t="s">
        <v>1</v>
      </c>
      <c r="N150" s="216" t="s">
        <v>47</v>
      </c>
      <c r="O150" s="78"/>
      <c r="P150" s="217">
        <f>O150*H150</f>
        <v>0</v>
      </c>
      <c r="Q150" s="217">
        <v>0</v>
      </c>
      <c r="R150" s="217">
        <f>Q150*H150</f>
        <v>0</v>
      </c>
      <c r="S150" s="217">
        <v>0</v>
      </c>
      <c r="T150" s="218">
        <f>S150*H150</f>
        <v>0</v>
      </c>
      <c r="AR150" s="15" t="s">
        <v>137</v>
      </c>
      <c r="AT150" s="15" t="s">
        <v>132</v>
      </c>
      <c r="AU150" s="15" t="s">
        <v>85</v>
      </c>
      <c r="AY150" s="15" t="s">
        <v>129</v>
      </c>
      <c r="BE150" s="219">
        <f>IF(N150="základní",J150,0)</f>
        <v>0</v>
      </c>
      <c r="BF150" s="219">
        <f>IF(N150="snížená",J150,0)</f>
        <v>0</v>
      </c>
      <c r="BG150" s="219">
        <f>IF(N150="zákl. přenesená",J150,0)</f>
        <v>0</v>
      </c>
      <c r="BH150" s="219">
        <f>IF(N150="sníž. přenesená",J150,0)</f>
        <v>0</v>
      </c>
      <c r="BI150" s="219">
        <f>IF(N150="nulová",J150,0)</f>
        <v>0</v>
      </c>
      <c r="BJ150" s="15" t="s">
        <v>21</v>
      </c>
      <c r="BK150" s="219">
        <f>ROUND(I150*H150,2)</f>
        <v>0</v>
      </c>
      <c r="BL150" s="15" t="s">
        <v>137</v>
      </c>
      <c r="BM150" s="15" t="s">
        <v>227</v>
      </c>
    </row>
    <row r="151" s="1" customFormat="1">
      <c r="B151" s="37"/>
      <c r="C151" s="38"/>
      <c r="D151" s="222" t="s">
        <v>174</v>
      </c>
      <c r="E151" s="38"/>
      <c r="F151" s="253" t="s">
        <v>228</v>
      </c>
      <c r="G151" s="38"/>
      <c r="H151" s="38"/>
      <c r="I151" s="130"/>
      <c r="J151" s="38"/>
      <c r="K151" s="38"/>
      <c r="L151" s="42"/>
      <c r="M151" s="254"/>
      <c r="N151" s="78"/>
      <c r="O151" s="78"/>
      <c r="P151" s="78"/>
      <c r="Q151" s="78"/>
      <c r="R151" s="78"/>
      <c r="S151" s="78"/>
      <c r="T151" s="79"/>
      <c r="AT151" s="15" t="s">
        <v>174</v>
      </c>
      <c r="AU151" s="15" t="s">
        <v>85</v>
      </c>
    </row>
    <row r="152" s="11" customFormat="1">
      <c r="B152" s="220"/>
      <c r="C152" s="221"/>
      <c r="D152" s="222" t="s">
        <v>139</v>
      </c>
      <c r="E152" s="223" t="s">
        <v>1</v>
      </c>
      <c r="F152" s="224" t="s">
        <v>229</v>
      </c>
      <c r="G152" s="221"/>
      <c r="H152" s="223" t="s">
        <v>1</v>
      </c>
      <c r="I152" s="225"/>
      <c r="J152" s="221"/>
      <c r="K152" s="221"/>
      <c r="L152" s="226"/>
      <c r="M152" s="227"/>
      <c r="N152" s="228"/>
      <c r="O152" s="228"/>
      <c r="P152" s="228"/>
      <c r="Q152" s="228"/>
      <c r="R152" s="228"/>
      <c r="S152" s="228"/>
      <c r="T152" s="229"/>
      <c r="AT152" s="230" t="s">
        <v>139</v>
      </c>
      <c r="AU152" s="230" t="s">
        <v>85</v>
      </c>
      <c r="AV152" s="11" t="s">
        <v>21</v>
      </c>
      <c r="AW152" s="11" t="s">
        <v>38</v>
      </c>
      <c r="AX152" s="11" t="s">
        <v>76</v>
      </c>
      <c r="AY152" s="230" t="s">
        <v>129</v>
      </c>
    </row>
    <row r="153" s="12" customFormat="1">
      <c r="B153" s="231"/>
      <c r="C153" s="232"/>
      <c r="D153" s="222" t="s">
        <v>139</v>
      </c>
      <c r="E153" s="233" t="s">
        <v>1</v>
      </c>
      <c r="F153" s="234" t="s">
        <v>230</v>
      </c>
      <c r="G153" s="232"/>
      <c r="H153" s="235">
        <v>29</v>
      </c>
      <c r="I153" s="236"/>
      <c r="J153" s="232"/>
      <c r="K153" s="232"/>
      <c r="L153" s="237"/>
      <c r="M153" s="238"/>
      <c r="N153" s="239"/>
      <c r="O153" s="239"/>
      <c r="P153" s="239"/>
      <c r="Q153" s="239"/>
      <c r="R153" s="239"/>
      <c r="S153" s="239"/>
      <c r="T153" s="240"/>
      <c r="AT153" s="241" t="s">
        <v>139</v>
      </c>
      <c r="AU153" s="241" t="s">
        <v>85</v>
      </c>
      <c r="AV153" s="12" t="s">
        <v>85</v>
      </c>
      <c r="AW153" s="12" t="s">
        <v>38</v>
      </c>
      <c r="AX153" s="12" t="s">
        <v>76</v>
      </c>
      <c r="AY153" s="241" t="s">
        <v>129</v>
      </c>
    </row>
    <row r="154" s="13" customFormat="1">
      <c r="B154" s="242"/>
      <c r="C154" s="243"/>
      <c r="D154" s="222" t="s">
        <v>139</v>
      </c>
      <c r="E154" s="244" t="s">
        <v>1</v>
      </c>
      <c r="F154" s="245" t="s">
        <v>143</v>
      </c>
      <c r="G154" s="243"/>
      <c r="H154" s="246">
        <v>29</v>
      </c>
      <c r="I154" s="247"/>
      <c r="J154" s="243"/>
      <c r="K154" s="243"/>
      <c r="L154" s="248"/>
      <c r="M154" s="249"/>
      <c r="N154" s="250"/>
      <c r="O154" s="250"/>
      <c r="P154" s="250"/>
      <c r="Q154" s="250"/>
      <c r="R154" s="250"/>
      <c r="S154" s="250"/>
      <c r="T154" s="251"/>
      <c r="AT154" s="252" t="s">
        <v>139</v>
      </c>
      <c r="AU154" s="252" t="s">
        <v>85</v>
      </c>
      <c r="AV154" s="13" t="s">
        <v>137</v>
      </c>
      <c r="AW154" s="13" t="s">
        <v>38</v>
      </c>
      <c r="AX154" s="13" t="s">
        <v>21</v>
      </c>
      <c r="AY154" s="252" t="s">
        <v>129</v>
      </c>
    </row>
    <row r="155" s="1" customFormat="1" ht="16.5" customHeight="1">
      <c r="B155" s="37"/>
      <c r="C155" s="255" t="s">
        <v>231</v>
      </c>
      <c r="D155" s="255" t="s">
        <v>232</v>
      </c>
      <c r="E155" s="256" t="s">
        <v>233</v>
      </c>
      <c r="F155" s="257" t="s">
        <v>234</v>
      </c>
      <c r="G155" s="258" t="s">
        <v>155</v>
      </c>
      <c r="H155" s="259">
        <v>29</v>
      </c>
      <c r="I155" s="260"/>
      <c r="J155" s="261">
        <f>ROUND(I155*H155,2)</f>
        <v>0</v>
      </c>
      <c r="K155" s="257" t="s">
        <v>136</v>
      </c>
      <c r="L155" s="262"/>
      <c r="M155" s="263" t="s">
        <v>1</v>
      </c>
      <c r="N155" s="264" t="s">
        <v>47</v>
      </c>
      <c r="O155" s="78"/>
      <c r="P155" s="217">
        <f>O155*H155</f>
        <v>0</v>
      </c>
      <c r="Q155" s="217">
        <v>0.0012999999999999999</v>
      </c>
      <c r="R155" s="217">
        <f>Q155*H155</f>
        <v>0.037699999999999997</v>
      </c>
      <c r="S155" s="217">
        <v>0</v>
      </c>
      <c r="T155" s="218">
        <f>S155*H155</f>
        <v>0</v>
      </c>
      <c r="AR155" s="15" t="s">
        <v>170</v>
      </c>
      <c r="AT155" s="15" t="s">
        <v>232</v>
      </c>
      <c r="AU155" s="15" t="s">
        <v>85</v>
      </c>
      <c r="AY155" s="15" t="s">
        <v>129</v>
      </c>
      <c r="BE155" s="219">
        <f>IF(N155="základní",J155,0)</f>
        <v>0</v>
      </c>
      <c r="BF155" s="219">
        <f>IF(N155="snížená",J155,0)</f>
        <v>0</v>
      </c>
      <c r="BG155" s="219">
        <f>IF(N155="zákl. přenesená",J155,0)</f>
        <v>0</v>
      </c>
      <c r="BH155" s="219">
        <f>IF(N155="sníž. přenesená",J155,0)</f>
        <v>0</v>
      </c>
      <c r="BI155" s="219">
        <f>IF(N155="nulová",J155,0)</f>
        <v>0</v>
      </c>
      <c r="BJ155" s="15" t="s">
        <v>21</v>
      </c>
      <c r="BK155" s="219">
        <f>ROUND(I155*H155,2)</f>
        <v>0</v>
      </c>
      <c r="BL155" s="15" t="s">
        <v>137</v>
      </c>
      <c r="BM155" s="15" t="s">
        <v>235</v>
      </c>
    </row>
    <row r="156" s="10" customFormat="1" ht="22.8" customHeight="1">
      <c r="B156" s="192"/>
      <c r="C156" s="193"/>
      <c r="D156" s="194" t="s">
        <v>75</v>
      </c>
      <c r="E156" s="206" t="s">
        <v>179</v>
      </c>
      <c r="F156" s="206" t="s">
        <v>236</v>
      </c>
      <c r="G156" s="193"/>
      <c r="H156" s="193"/>
      <c r="I156" s="196"/>
      <c r="J156" s="207">
        <f>BK156</f>
        <v>0</v>
      </c>
      <c r="K156" s="193"/>
      <c r="L156" s="198"/>
      <c r="M156" s="199"/>
      <c r="N156" s="200"/>
      <c r="O156" s="200"/>
      <c r="P156" s="201">
        <f>SUM(P157:P174)</f>
        <v>0</v>
      </c>
      <c r="Q156" s="200"/>
      <c r="R156" s="201">
        <f>SUM(R157:R174)</f>
        <v>0.0315</v>
      </c>
      <c r="S156" s="200"/>
      <c r="T156" s="202">
        <f>SUM(T157:T174)</f>
        <v>2.6381999999999999</v>
      </c>
      <c r="AR156" s="203" t="s">
        <v>21</v>
      </c>
      <c r="AT156" s="204" t="s">
        <v>75</v>
      </c>
      <c r="AU156" s="204" t="s">
        <v>21</v>
      </c>
      <c r="AY156" s="203" t="s">
        <v>129</v>
      </c>
      <c r="BK156" s="205">
        <f>SUM(BK157:BK174)</f>
        <v>0</v>
      </c>
    </row>
    <row r="157" s="1" customFormat="1" ht="16.5" customHeight="1">
      <c r="B157" s="37"/>
      <c r="C157" s="208" t="s">
        <v>237</v>
      </c>
      <c r="D157" s="208" t="s">
        <v>132</v>
      </c>
      <c r="E157" s="209" t="s">
        <v>238</v>
      </c>
      <c r="F157" s="210" t="s">
        <v>239</v>
      </c>
      <c r="G157" s="211" t="s">
        <v>135</v>
      </c>
      <c r="H157" s="212">
        <v>150</v>
      </c>
      <c r="I157" s="213"/>
      <c r="J157" s="214">
        <f>ROUND(I157*H157,2)</f>
        <v>0</v>
      </c>
      <c r="K157" s="210" t="s">
        <v>136</v>
      </c>
      <c r="L157" s="42"/>
      <c r="M157" s="215" t="s">
        <v>1</v>
      </c>
      <c r="N157" s="216" t="s">
        <v>47</v>
      </c>
      <c r="O157" s="78"/>
      <c r="P157" s="217">
        <f>O157*H157</f>
        <v>0</v>
      </c>
      <c r="Q157" s="217">
        <v>0.00021000000000000001</v>
      </c>
      <c r="R157" s="217">
        <f>Q157*H157</f>
        <v>0.0315</v>
      </c>
      <c r="S157" s="217">
        <v>0</v>
      </c>
      <c r="T157" s="218">
        <f>S157*H157</f>
        <v>0</v>
      </c>
      <c r="AR157" s="15" t="s">
        <v>137</v>
      </c>
      <c r="AT157" s="15" t="s">
        <v>132</v>
      </c>
      <c r="AU157" s="15" t="s">
        <v>85</v>
      </c>
      <c r="AY157" s="15" t="s">
        <v>129</v>
      </c>
      <c r="BE157" s="219">
        <f>IF(N157="základní",J157,0)</f>
        <v>0</v>
      </c>
      <c r="BF157" s="219">
        <f>IF(N157="snížená",J157,0)</f>
        <v>0</v>
      </c>
      <c r="BG157" s="219">
        <f>IF(N157="zákl. přenesená",J157,0)</f>
        <v>0</v>
      </c>
      <c r="BH157" s="219">
        <f>IF(N157="sníž. přenesená",J157,0)</f>
        <v>0</v>
      </c>
      <c r="BI157" s="219">
        <f>IF(N157="nulová",J157,0)</f>
        <v>0</v>
      </c>
      <c r="BJ157" s="15" t="s">
        <v>21</v>
      </c>
      <c r="BK157" s="219">
        <f>ROUND(I157*H157,2)</f>
        <v>0</v>
      </c>
      <c r="BL157" s="15" t="s">
        <v>137</v>
      </c>
      <c r="BM157" s="15" t="s">
        <v>240</v>
      </c>
    </row>
    <row r="158" s="1" customFormat="1">
      <c r="B158" s="37"/>
      <c r="C158" s="38"/>
      <c r="D158" s="222" t="s">
        <v>174</v>
      </c>
      <c r="E158" s="38"/>
      <c r="F158" s="253" t="s">
        <v>241</v>
      </c>
      <c r="G158" s="38"/>
      <c r="H158" s="38"/>
      <c r="I158" s="130"/>
      <c r="J158" s="38"/>
      <c r="K158" s="38"/>
      <c r="L158" s="42"/>
      <c r="M158" s="254"/>
      <c r="N158" s="78"/>
      <c r="O158" s="78"/>
      <c r="P158" s="78"/>
      <c r="Q158" s="78"/>
      <c r="R158" s="78"/>
      <c r="S158" s="78"/>
      <c r="T158" s="79"/>
      <c r="AT158" s="15" t="s">
        <v>174</v>
      </c>
      <c r="AU158" s="15" t="s">
        <v>85</v>
      </c>
    </row>
    <row r="159" s="12" customFormat="1">
      <c r="B159" s="231"/>
      <c r="C159" s="232"/>
      <c r="D159" s="222" t="s">
        <v>139</v>
      </c>
      <c r="E159" s="233" t="s">
        <v>1</v>
      </c>
      <c r="F159" s="234" t="s">
        <v>242</v>
      </c>
      <c r="G159" s="232"/>
      <c r="H159" s="235">
        <v>150</v>
      </c>
      <c r="I159" s="236"/>
      <c r="J159" s="232"/>
      <c r="K159" s="232"/>
      <c r="L159" s="237"/>
      <c r="M159" s="238"/>
      <c r="N159" s="239"/>
      <c r="O159" s="239"/>
      <c r="P159" s="239"/>
      <c r="Q159" s="239"/>
      <c r="R159" s="239"/>
      <c r="S159" s="239"/>
      <c r="T159" s="240"/>
      <c r="AT159" s="241" t="s">
        <v>139</v>
      </c>
      <c r="AU159" s="241" t="s">
        <v>85</v>
      </c>
      <c r="AV159" s="12" t="s">
        <v>85</v>
      </c>
      <c r="AW159" s="12" t="s">
        <v>38</v>
      </c>
      <c r="AX159" s="12" t="s">
        <v>76</v>
      </c>
      <c r="AY159" s="241" t="s">
        <v>129</v>
      </c>
    </row>
    <row r="160" s="13" customFormat="1">
      <c r="B160" s="242"/>
      <c r="C160" s="243"/>
      <c r="D160" s="222" t="s">
        <v>139</v>
      </c>
      <c r="E160" s="244" t="s">
        <v>1</v>
      </c>
      <c r="F160" s="245" t="s">
        <v>143</v>
      </c>
      <c r="G160" s="243"/>
      <c r="H160" s="246">
        <v>150</v>
      </c>
      <c r="I160" s="247"/>
      <c r="J160" s="243"/>
      <c r="K160" s="243"/>
      <c r="L160" s="248"/>
      <c r="M160" s="249"/>
      <c r="N160" s="250"/>
      <c r="O160" s="250"/>
      <c r="P160" s="250"/>
      <c r="Q160" s="250"/>
      <c r="R160" s="250"/>
      <c r="S160" s="250"/>
      <c r="T160" s="251"/>
      <c r="AT160" s="252" t="s">
        <v>139</v>
      </c>
      <c r="AU160" s="252" t="s">
        <v>85</v>
      </c>
      <c r="AV160" s="13" t="s">
        <v>137</v>
      </c>
      <c r="AW160" s="13" t="s">
        <v>38</v>
      </c>
      <c r="AX160" s="13" t="s">
        <v>21</v>
      </c>
      <c r="AY160" s="252" t="s">
        <v>129</v>
      </c>
    </row>
    <row r="161" s="1" customFormat="1" ht="16.5" customHeight="1">
      <c r="B161" s="37"/>
      <c r="C161" s="208" t="s">
        <v>243</v>
      </c>
      <c r="D161" s="208" t="s">
        <v>132</v>
      </c>
      <c r="E161" s="209" t="s">
        <v>244</v>
      </c>
      <c r="F161" s="210" t="s">
        <v>245</v>
      </c>
      <c r="G161" s="211" t="s">
        <v>246</v>
      </c>
      <c r="H161" s="212">
        <v>7.7999999999999998</v>
      </c>
      <c r="I161" s="213"/>
      <c r="J161" s="214">
        <f>ROUND(I161*H161,2)</f>
        <v>0</v>
      </c>
      <c r="K161" s="210" t="s">
        <v>136</v>
      </c>
      <c r="L161" s="42"/>
      <c r="M161" s="215" t="s">
        <v>1</v>
      </c>
      <c r="N161" s="216" t="s">
        <v>47</v>
      </c>
      <c r="O161" s="78"/>
      <c r="P161" s="217">
        <f>O161*H161</f>
        <v>0</v>
      </c>
      <c r="Q161" s="217">
        <v>0</v>
      </c>
      <c r="R161" s="217">
        <f>Q161*H161</f>
        <v>0</v>
      </c>
      <c r="S161" s="217">
        <v>0.040000000000000001</v>
      </c>
      <c r="T161" s="218">
        <f>S161*H161</f>
        <v>0.312</v>
      </c>
      <c r="AR161" s="15" t="s">
        <v>137</v>
      </c>
      <c r="AT161" s="15" t="s">
        <v>132</v>
      </c>
      <c r="AU161" s="15" t="s">
        <v>85</v>
      </c>
      <c r="AY161" s="15" t="s">
        <v>129</v>
      </c>
      <c r="BE161" s="219">
        <f>IF(N161="základní",J161,0)</f>
        <v>0</v>
      </c>
      <c r="BF161" s="219">
        <f>IF(N161="snížená",J161,0)</f>
        <v>0</v>
      </c>
      <c r="BG161" s="219">
        <f>IF(N161="zákl. přenesená",J161,0)</f>
        <v>0</v>
      </c>
      <c r="BH161" s="219">
        <f>IF(N161="sníž. přenesená",J161,0)</f>
        <v>0</v>
      </c>
      <c r="BI161" s="219">
        <f>IF(N161="nulová",J161,0)</f>
        <v>0</v>
      </c>
      <c r="BJ161" s="15" t="s">
        <v>21</v>
      </c>
      <c r="BK161" s="219">
        <f>ROUND(I161*H161,2)</f>
        <v>0</v>
      </c>
      <c r="BL161" s="15" t="s">
        <v>137</v>
      </c>
      <c r="BM161" s="15" t="s">
        <v>247</v>
      </c>
    </row>
    <row r="162" s="11" customFormat="1">
      <c r="B162" s="220"/>
      <c r="C162" s="221"/>
      <c r="D162" s="222" t="s">
        <v>139</v>
      </c>
      <c r="E162" s="223" t="s">
        <v>1</v>
      </c>
      <c r="F162" s="224" t="s">
        <v>248</v>
      </c>
      <c r="G162" s="221"/>
      <c r="H162" s="223" t="s">
        <v>1</v>
      </c>
      <c r="I162" s="225"/>
      <c r="J162" s="221"/>
      <c r="K162" s="221"/>
      <c r="L162" s="226"/>
      <c r="M162" s="227"/>
      <c r="N162" s="228"/>
      <c r="O162" s="228"/>
      <c r="P162" s="228"/>
      <c r="Q162" s="228"/>
      <c r="R162" s="228"/>
      <c r="S162" s="228"/>
      <c r="T162" s="229"/>
      <c r="AT162" s="230" t="s">
        <v>139</v>
      </c>
      <c r="AU162" s="230" t="s">
        <v>85</v>
      </c>
      <c r="AV162" s="11" t="s">
        <v>21</v>
      </c>
      <c r="AW162" s="11" t="s">
        <v>38</v>
      </c>
      <c r="AX162" s="11" t="s">
        <v>76</v>
      </c>
      <c r="AY162" s="230" t="s">
        <v>129</v>
      </c>
    </row>
    <row r="163" s="12" customFormat="1">
      <c r="B163" s="231"/>
      <c r="C163" s="232"/>
      <c r="D163" s="222" t="s">
        <v>139</v>
      </c>
      <c r="E163" s="233" t="s">
        <v>1</v>
      </c>
      <c r="F163" s="234" t="s">
        <v>249</v>
      </c>
      <c r="G163" s="232"/>
      <c r="H163" s="235">
        <v>4</v>
      </c>
      <c r="I163" s="236"/>
      <c r="J163" s="232"/>
      <c r="K163" s="232"/>
      <c r="L163" s="237"/>
      <c r="M163" s="238"/>
      <c r="N163" s="239"/>
      <c r="O163" s="239"/>
      <c r="P163" s="239"/>
      <c r="Q163" s="239"/>
      <c r="R163" s="239"/>
      <c r="S163" s="239"/>
      <c r="T163" s="240"/>
      <c r="AT163" s="241" t="s">
        <v>139</v>
      </c>
      <c r="AU163" s="241" t="s">
        <v>85</v>
      </c>
      <c r="AV163" s="12" t="s">
        <v>85</v>
      </c>
      <c r="AW163" s="12" t="s">
        <v>38</v>
      </c>
      <c r="AX163" s="12" t="s">
        <v>76</v>
      </c>
      <c r="AY163" s="241" t="s">
        <v>129</v>
      </c>
    </row>
    <row r="164" s="12" customFormat="1">
      <c r="B164" s="231"/>
      <c r="C164" s="232"/>
      <c r="D164" s="222" t="s">
        <v>139</v>
      </c>
      <c r="E164" s="233" t="s">
        <v>1</v>
      </c>
      <c r="F164" s="234" t="s">
        <v>250</v>
      </c>
      <c r="G164" s="232"/>
      <c r="H164" s="235">
        <v>1.3999999999999999</v>
      </c>
      <c r="I164" s="236"/>
      <c r="J164" s="232"/>
      <c r="K164" s="232"/>
      <c r="L164" s="237"/>
      <c r="M164" s="238"/>
      <c r="N164" s="239"/>
      <c r="O164" s="239"/>
      <c r="P164" s="239"/>
      <c r="Q164" s="239"/>
      <c r="R164" s="239"/>
      <c r="S164" s="239"/>
      <c r="T164" s="240"/>
      <c r="AT164" s="241" t="s">
        <v>139</v>
      </c>
      <c r="AU164" s="241" t="s">
        <v>85</v>
      </c>
      <c r="AV164" s="12" t="s">
        <v>85</v>
      </c>
      <c r="AW164" s="12" t="s">
        <v>38</v>
      </c>
      <c r="AX164" s="12" t="s">
        <v>76</v>
      </c>
      <c r="AY164" s="241" t="s">
        <v>129</v>
      </c>
    </row>
    <row r="165" s="12" customFormat="1">
      <c r="B165" s="231"/>
      <c r="C165" s="232"/>
      <c r="D165" s="222" t="s">
        <v>139</v>
      </c>
      <c r="E165" s="233" t="s">
        <v>1</v>
      </c>
      <c r="F165" s="234" t="s">
        <v>251</v>
      </c>
      <c r="G165" s="232"/>
      <c r="H165" s="235">
        <v>2.3999999999999999</v>
      </c>
      <c r="I165" s="236"/>
      <c r="J165" s="232"/>
      <c r="K165" s="232"/>
      <c r="L165" s="237"/>
      <c r="M165" s="238"/>
      <c r="N165" s="239"/>
      <c r="O165" s="239"/>
      <c r="P165" s="239"/>
      <c r="Q165" s="239"/>
      <c r="R165" s="239"/>
      <c r="S165" s="239"/>
      <c r="T165" s="240"/>
      <c r="AT165" s="241" t="s">
        <v>139</v>
      </c>
      <c r="AU165" s="241" t="s">
        <v>85</v>
      </c>
      <c r="AV165" s="12" t="s">
        <v>85</v>
      </c>
      <c r="AW165" s="12" t="s">
        <v>38</v>
      </c>
      <c r="AX165" s="12" t="s">
        <v>76</v>
      </c>
      <c r="AY165" s="241" t="s">
        <v>129</v>
      </c>
    </row>
    <row r="166" s="13" customFormat="1">
      <c r="B166" s="242"/>
      <c r="C166" s="243"/>
      <c r="D166" s="222" t="s">
        <v>139</v>
      </c>
      <c r="E166" s="244" t="s">
        <v>1</v>
      </c>
      <c r="F166" s="245" t="s">
        <v>143</v>
      </c>
      <c r="G166" s="243"/>
      <c r="H166" s="246">
        <v>7.8000000000000007</v>
      </c>
      <c r="I166" s="247"/>
      <c r="J166" s="243"/>
      <c r="K166" s="243"/>
      <c r="L166" s="248"/>
      <c r="M166" s="249"/>
      <c r="N166" s="250"/>
      <c r="O166" s="250"/>
      <c r="P166" s="250"/>
      <c r="Q166" s="250"/>
      <c r="R166" s="250"/>
      <c r="S166" s="250"/>
      <c r="T166" s="251"/>
      <c r="AT166" s="252" t="s">
        <v>139</v>
      </c>
      <c r="AU166" s="252" t="s">
        <v>85</v>
      </c>
      <c r="AV166" s="13" t="s">
        <v>137</v>
      </c>
      <c r="AW166" s="13" t="s">
        <v>38</v>
      </c>
      <c r="AX166" s="13" t="s">
        <v>21</v>
      </c>
      <c r="AY166" s="252" t="s">
        <v>129</v>
      </c>
    </row>
    <row r="167" s="1" customFormat="1" ht="16.5" customHeight="1">
      <c r="B167" s="37"/>
      <c r="C167" s="208" t="s">
        <v>7</v>
      </c>
      <c r="D167" s="208" t="s">
        <v>132</v>
      </c>
      <c r="E167" s="209" t="s">
        <v>252</v>
      </c>
      <c r="F167" s="210" t="s">
        <v>253</v>
      </c>
      <c r="G167" s="211" t="s">
        <v>155</v>
      </c>
      <c r="H167" s="212">
        <v>1</v>
      </c>
      <c r="I167" s="213"/>
      <c r="J167" s="214">
        <f>ROUND(I167*H167,2)</f>
        <v>0</v>
      </c>
      <c r="K167" s="210" t="s">
        <v>136</v>
      </c>
      <c r="L167" s="42"/>
      <c r="M167" s="215" t="s">
        <v>1</v>
      </c>
      <c r="N167" s="216" t="s">
        <v>47</v>
      </c>
      <c r="O167" s="78"/>
      <c r="P167" s="217">
        <f>O167*H167</f>
        <v>0</v>
      </c>
      <c r="Q167" s="217">
        <v>0</v>
      </c>
      <c r="R167" s="217">
        <f>Q167*H167</f>
        <v>0</v>
      </c>
      <c r="S167" s="217">
        <v>0.019</v>
      </c>
      <c r="T167" s="218">
        <f>S167*H167</f>
        <v>0.019</v>
      </c>
      <c r="AR167" s="15" t="s">
        <v>137</v>
      </c>
      <c r="AT167" s="15" t="s">
        <v>132</v>
      </c>
      <c r="AU167" s="15" t="s">
        <v>85</v>
      </c>
      <c r="AY167" s="15" t="s">
        <v>129</v>
      </c>
      <c r="BE167" s="219">
        <f>IF(N167="základní",J167,0)</f>
        <v>0</v>
      </c>
      <c r="BF167" s="219">
        <f>IF(N167="snížená",J167,0)</f>
        <v>0</v>
      </c>
      <c r="BG167" s="219">
        <f>IF(N167="zákl. přenesená",J167,0)</f>
        <v>0</v>
      </c>
      <c r="BH167" s="219">
        <f>IF(N167="sníž. přenesená",J167,0)</f>
        <v>0</v>
      </c>
      <c r="BI167" s="219">
        <f>IF(N167="nulová",J167,0)</f>
        <v>0</v>
      </c>
      <c r="BJ167" s="15" t="s">
        <v>21</v>
      </c>
      <c r="BK167" s="219">
        <f>ROUND(I167*H167,2)</f>
        <v>0</v>
      </c>
      <c r="BL167" s="15" t="s">
        <v>137</v>
      </c>
      <c r="BM167" s="15" t="s">
        <v>254</v>
      </c>
    </row>
    <row r="168" s="12" customFormat="1">
      <c r="B168" s="231"/>
      <c r="C168" s="232"/>
      <c r="D168" s="222" t="s">
        <v>139</v>
      </c>
      <c r="E168" s="233" t="s">
        <v>1</v>
      </c>
      <c r="F168" s="234" t="s">
        <v>21</v>
      </c>
      <c r="G168" s="232"/>
      <c r="H168" s="235">
        <v>1</v>
      </c>
      <c r="I168" s="236"/>
      <c r="J168" s="232"/>
      <c r="K168" s="232"/>
      <c r="L168" s="237"/>
      <c r="M168" s="238"/>
      <c r="N168" s="239"/>
      <c r="O168" s="239"/>
      <c r="P168" s="239"/>
      <c r="Q168" s="239"/>
      <c r="R168" s="239"/>
      <c r="S168" s="239"/>
      <c r="T168" s="240"/>
      <c r="AT168" s="241" t="s">
        <v>139</v>
      </c>
      <c r="AU168" s="241" t="s">
        <v>85</v>
      </c>
      <c r="AV168" s="12" t="s">
        <v>85</v>
      </c>
      <c r="AW168" s="12" t="s">
        <v>38</v>
      </c>
      <c r="AX168" s="12" t="s">
        <v>76</v>
      </c>
      <c r="AY168" s="241" t="s">
        <v>129</v>
      </c>
    </row>
    <row r="169" s="13" customFormat="1">
      <c r="B169" s="242"/>
      <c r="C169" s="243"/>
      <c r="D169" s="222" t="s">
        <v>139</v>
      </c>
      <c r="E169" s="244" t="s">
        <v>1</v>
      </c>
      <c r="F169" s="245" t="s">
        <v>143</v>
      </c>
      <c r="G169" s="243"/>
      <c r="H169" s="246">
        <v>1</v>
      </c>
      <c r="I169" s="247"/>
      <c r="J169" s="243"/>
      <c r="K169" s="243"/>
      <c r="L169" s="248"/>
      <c r="M169" s="249"/>
      <c r="N169" s="250"/>
      <c r="O169" s="250"/>
      <c r="P169" s="250"/>
      <c r="Q169" s="250"/>
      <c r="R169" s="250"/>
      <c r="S169" s="250"/>
      <c r="T169" s="251"/>
      <c r="AT169" s="252" t="s">
        <v>139</v>
      </c>
      <c r="AU169" s="252" t="s">
        <v>85</v>
      </c>
      <c r="AV169" s="13" t="s">
        <v>137</v>
      </c>
      <c r="AW169" s="13" t="s">
        <v>38</v>
      </c>
      <c r="AX169" s="13" t="s">
        <v>21</v>
      </c>
      <c r="AY169" s="252" t="s">
        <v>129</v>
      </c>
    </row>
    <row r="170" s="1" customFormat="1" ht="16.5" customHeight="1">
      <c r="B170" s="37"/>
      <c r="C170" s="208" t="s">
        <v>255</v>
      </c>
      <c r="D170" s="208" t="s">
        <v>132</v>
      </c>
      <c r="E170" s="209" t="s">
        <v>256</v>
      </c>
      <c r="F170" s="210" t="s">
        <v>257</v>
      </c>
      <c r="G170" s="211" t="s">
        <v>155</v>
      </c>
      <c r="H170" s="212">
        <v>1</v>
      </c>
      <c r="I170" s="213"/>
      <c r="J170" s="214">
        <f>ROUND(I170*H170,2)</f>
        <v>0</v>
      </c>
      <c r="K170" s="210" t="s">
        <v>136</v>
      </c>
      <c r="L170" s="42"/>
      <c r="M170" s="215" t="s">
        <v>1</v>
      </c>
      <c r="N170" s="216" t="s">
        <v>47</v>
      </c>
      <c r="O170" s="78"/>
      <c r="P170" s="217">
        <f>O170*H170</f>
        <v>0</v>
      </c>
      <c r="Q170" s="217">
        <v>0</v>
      </c>
      <c r="R170" s="217">
        <f>Q170*H170</f>
        <v>0</v>
      </c>
      <c r="S170" s="217">
        <v>0.0080000000000000002</v>
      </c>
      <c r="T170" s="218">
        <f>S170*H170</f>
        <v>0.0080000000000000002</v>
      </c>
      <c r="AR170" s="15" t="s">
        <v>137</v>
      </c>
      <c r="AT170" s="15" t="s">
        <v>132</v>
      </c>
      <c r="AU170" s="15" t="s">
        <v>85</v>
      </c>
      <c r="AY170" s="15" t="s">
        <v>129</v>
      </c>
      <c r="BE170" s="219">
        <f>IF(N170="základní",J170,0)</f>
        <v>0</v>
      </c>
      <c r="BF170" s="219">
        <f>IF(N170="snížená",J170,0)</f>
        <v>0</v>
      </c>
      <c r="BG170" s="219">
        <f>IF(N170="zákl. přenesená",J170,0)</f>
        <v>0</v>
      </c>
      <c r="BH170" s="219">
        <f>IF(N170="sníž. přenesená",J170,0)</f>
        <v>0</v>
      </c>
      <c r="BI170" s="219">
        <f>IF(N170="nulová",J170,0)</f>
        <v>0</v>
      </c>
      <c r="BJ170" s="15" t="s">
        <v>21</v>
      </c>
      <c r="BK170" s="219">
        <f>ROUND(I170*H170,2)</f>
        <v>0</v>
      </c>
      <c r="BL170" s="15" t="s">
        <v>137</v>
      </c>
      <c r="BM170" s="15" t="s">
        <v>258</v>
      </c>
    </row>
    <row r="171" s="1" customFormat="1" ht="16.5" customHeight="1">
      <c r="B171" s="37"/>
      <c r="C171" s="208" t="s">
        <v>259</v>
      </c>
      <c r="D171" s="208" t="s">
        <v>132</v>
      </c>
      <c r="E171" s="209" t="s">
        <v>260</v>
      </c>
      <c r="F171" s="210" t="s">
        <v>261</v>
      </c>
      <c r="G171" s="211" t="s">
        <v>135</v>
      </c>
      <c r="H171" s="212">
        <v>143.69999999999999</v>
      </c>
      <c r="I171" s="213"/>
      <c r="J171" s="214">
        <f>ROUND(I171*H171,2)</f>
        <v>0</v>
      </c>
      <c r="K171" s="210" t="s">
        <v>136</v>
      </c>
      <c r="L171" s="42"/>
      <c r="M171" s="215" t="s">
        <v>1</v>
      </c>
      <c r="N171" s="216" t="s">
        <v>47</v>
      </c>
      <c r="O171" s="78"/>
      <c r="P171" s="217">
        <f>O171*H171</f>
        <v>0</v>
      </c>
      <c r="Q171" s="217">
        <v>0</v>
      </c>
      <c r="R171" s="217">
        <f>Q171*H171</f>
        <v>0</v>
      </c>
      <c r="S171" s="217">
        <v>0.016</v>
      </c>
      <c r="T171" s="218">
        <f>S171*H171</f>
        <v>2.2991999999999999</v>
      </c>
      <c r="AR171" s="15" t="s">
        <v>137</v>
      </c>
      <c r="AT171" s="15" t="s">
        <v>132</v>
      </c>
      <c r="AU171" s="15" t="s">
        <v>85</v>
      </c>
      <c r="AY171" s="15" t="s">
        <v>129</v>
      </c>
      <c r="BE171" s="219">
        <f>IF(N171="základní",J171,0)</f>
        <v>0</v>
      </c>
      <c r="BF171" s="219">
        <f>IF(N171="snížená",J171,0)</f>
        <v>0</v>
      </c>
      <c r="BG171" s="219">
        <f>IF(N171="zákl. přenesená",J171,0)</f>
        <v>0</v>
      </c>
      <c r="BH171" s="219">
        <f>IF(N171="sníž. přenesená",J171,0)</f>
        <v>0</v>
      </c>
      <c r="BI171" s="219">
        <f>IF(N171="nulová",J171,0)</f>
        <v>0</v>
      </c>
      <c r="BJ171" s="15" t="s">
        <v>21</v>
      </c>
      <c r="BK171" s="219">
        <f>ROUND(I171*H171,2)</f>
        <v>0</v>
      </c>
      <c r="BL171" s="15" t="s">
        <v>137</v>
      </c>
      <c r="BM171" s="15" t="s">
        <v>262</v>
      </c>
    </row>
    <row r="172" s="12" customFormat="1">
      <c r="B172" s="231"/>
      <c r="C172" s="232"/>
      <c r="D172" s="222" t="s">
        <v>139</v>
      </c>
      <c r="E172" s="233" t="s">
        <v>1</v>
      </c>
      <c r="F172" s="234" t="s">
        <v>196</v>
      </c>
      <c r="G172" s="232"/>
      <c r="H172" s="235">
        <v>122</v>
      </c>
      <c r="I172" s="236"/>
      <c r="J172" s="232"/>
      <c r="K172" s="232"/>
      <c r="L172" s="237"/>
      <c r="M172" s="238"/>
      <c r="N172" s="239"/>
      <c r="O172" s="239"/>
      <c r="P172" s="239"/>
      <c r="Q172" s="239"/>
      <c r="R172" s="239"/>
      <c r="S172" s="239"/>
      <c r="T172" s="240"/>
      <c r="AT172" s="241" t="s">
        <v>139</v>
      </c>
      <c r="AU172" s="241" t="s">
        <v>85</v>
      </c>
      <c r="AV172" s="12" t="s">
        <v>85</v>
      </c>
      <c r="AW172" s="12" t="s">
        <v>38</v>
      </c>
      <c r="AX172" s="12" t="s">
        <v>76</v>
      </c>
      <c r="AY172" s="241" t="s">
        <v>129</v>
      </c>
    </row>
    <row r="173" s="12" customFormat="1">
      <c r="B173" s="231"/>
      <c r="C173" s="232"/>
      <c r="D173" s="222" t="s">
        <v>139</v>
      </c>
      <c r="E173" s="233" t="s">
        <v>1</v>
      </c>
      <c r="F173" s="234" t="s">
        <v>198</v>
      </c>
      <c r="G173" s="232"/>
      <c r="H173" s="235">
        <v>21.699999999999999</v>
      </c>
      <c r="I173" s="236"/>
      <c r="J173" s="232"/>
      <c r="K173" s="232"/>
      <c r="L173" s="237"/>
      <c r="M173" s="238"/>
      <c r="N173" s="239"/>
      <c r="O173" s="239"/>
      <c r="P173" s="239"/>
      <c r="Q173" s="239"/>
      <c r="R173" s="239"/>
      <c r="S173" s="239"/>
      <c r="T173" s="240"/>
      <c r="AT173" s="241" t="s">
        <v>139</v>
      </c>
      <c r="AU173" s="241" t="s">
        <v>85</v>
      </c>
      <c r="AV173" s="12" t="s">
        <v>85</v>
      </c>
      <c r="AW173" s="12" t="s">
        <v>38</v>
      </c>
      <c r="AX173" s="12" t="s">
        <v>76</v>
      </c>
      <c r="AY173" s="241" t="s">
        <v>129</v>
      </c>
    </row>
    <row r="174" s="13" customFormat="1">
      <c r="B174" s="242"/>
      <c r="C174" s="243"/>
      <c r="D174" s="222" t="s">
        <v>139</v>
      </c>
      <c r="E174" s="244" t="s">
        <v>1</v>
      </c>
      <c r="F174" s="245" t="s">
        <v>143</v>
      </c>
      <c r="G174" s="243"/>
      <c r="H174" s="246">
        <v>143.69999999999999</v>
      </c>
      <c r="I174" s="247"/>
      <c r="J174" s="243"/>
      <c r="K174" s="243"/>
      <c r="L174" s="248"/>
      <c r="M174" s="249"/>
      <c r="N174" s="250"/>
      <c r="O174" s="250"/>
      <c r="P174" s="250"/>
      <c r="Q174" s="250"/>
      <c r="R174" s="250"/>
      <c r="S174" s="250"/>
      <c r="T174" s="251"/>
      <c r="AT174" s="252" t="s">
        <v>139</v>
      </c>
      <c r="AU174" s="252" t="s">
        <v>85</v>
      </c>
      <c r="AV174" s="13" t="s">
        <v>137</v>
      </c>
      <c r="AW174" s="13" t="s">
        <v>38</v>
      </c>
      <c r="AX174" s="13" t="s">
        <v>21</v>
      </c>
      <c r="AY174" s="252" t="s">
        <v>129</v>
      </c>
    </row>
    <row r="175" s="10" customFormat="1" ht="22.8" customHeight="1">
      <c r="B175" s="192"/>
      <c r="C175" s="193"/>
      <c r="D175" s="194" t="s">
        <v>75</v>
      </c>
      <c r="E175" s="206" t="s">
        <v>263</v>
      </c>
      <c r="F175" s="206" t="s">
        <v>264</v>
      </c>
      <c r="G175" s="193"/>
      <c r="H175" s="193"/>
      <c r="I175" s="196"/>
      <c r="J175" s="207">
        <f>BK175</f>
        <v>0</v>
      </c>
      <c r="K175" s="193"/>
      <c r="L175" s="198"/>
      <c r="M175" s="199"/>
      <c r="N175" s="200"/>
      <c r="O175" s="200"/>
      <c r="P175" s="201">
        <f>SUM(P176:P191)</f>
        <v>0</v>
      </c>
      <c r="Q175" s="200"/>
      <c r="R175" s="201">
        <f>SUM(R176:R191)</f>
        <v>0</v>
      </c>
      <c r="S175" s="200"/>
      <c r="T175" s="202">
        <f>SUM(T176:T191)</f>
        <v>0</v>
      </c>
      <c r="AR175" s="203" t="s">
        <v>21</v>
      </c>
      <c r="AT175" s="204" t="s">
        <v>75</v>
      </c>
      <c r="AU175" s="204" t="s">
        <v>21</v>
      </c>
      <c r="AY175" s="203" t="s">
        <v>129</v>
      </c>
      <c r="BK175" s="205">
        <f>SUM(BK176:BK191)</f>
        <v>0</v>
      </c>
    </row>
    <row r="176" s="1" customFormat="1" ht="16.5" customHeight="1">
      <c r="B176" s="37"/>
      <c r="C176" s="208" t="s">
        <v>265</v>
      </c>
      <c r="D176" s="208" t="s">
        <v>132</v>
      </c>
      <c r="E176" s="209" t="s">
        <v>266</v>
      </c>
      <c r="F176" s="210" t="s">
        <v>267</v>
      </c>
      <c r="G176" s="211" t="s">
        <v>268</v>
      </c>
      <c r="H176" s="212">
        <v>2.7149999999999999</v>
      </c>
      <c r="I176" s="213"/>
      <c r="J176" s="214">
        <f>ROUND(I176*H176,2)</f>
        <v>0</v>
      </c>
      <c r="K176" s="210" t="s">
        <v>136</v>
      </c>
      <c r="L176" s="42"/>
      <c r="M176" s="215" t="s">
        <v>1</v>
      </c>
      <c r="N176" s="216" t="s">
        <v>47</v>
      </c>
      <c r="O176" s="78"/>
      <c r="P176" s="217">
        <f>O176*H176</f>
        <v>0</v>
      </c>
      <c r="Q176" s="217">
        <v>0</v>
      </c>
      <c r="R176" s="217">
        <f>Q176*H176</f>
        <v>0</v>
      </c>
      <c r="S176" s="217">
        <v>0</v>
      </c>
      <c r="T176" s="218">
        <f>S176*H176</f>
        <v>0</v>
      </c>
      <c r="AR176" s="15" t="s">
        <v>137</v>
      </c>
      <c r="AT176" s="15" t="s">
        <v>132</v>
      </c>
      <c r="AU176" s="15" t="s">
        <v>85</v>
      </c>
      <c r="AY176" s="15" t="s">
        <v>129</v>
      </c>
      <c r="BE176" s="219">
        <f>IF(N176="základní",J176,0)</f>
        <v>0</v>
      </c>
      <c r="BF176" s="219">
        <f>IF(N176="snížená",J176,0)</f>
        <v>0</v>
      </c>
      <c r="BG176" s="219">
        <f>IF(N176="zákl. přenesená",J176,0)</f>
        <v>0</v>
      </c>
      <c r="BH176" s="219">
        <f>IF(N176="sníž. přenesená",J176,0)</f>
        <v>0</v>
      </c>
      <c r="BI176" s="219">
        <f>IF(N176="nulová",J176,0)</f>
        <v>0</v>
      </c>
      <c r="BJ176" s="15" t="s">
        <v>21</v>
      </c>
      <c r="BK176" s="219">
        <f>ROUND(I176*H176,2)</f>
        <v>0</v>
      </c>
      <c r="BL176" s="15" t="s">
        <v>137</v>
      </c>
      <c r="BM176" s="15" t="s">
        <v>269</v>
      </c>
    </row>
    <row r="177" s="1" customFormat="1">
      <c r="B177" s="37"/>
      <c r="C177" s="38"/>
      <c r="D177" s="222" t="s">
        <v>174</v>
      </c>
      <c r="E177" s="38"/>
      <c r="F177" s="253" t="s">
        <v>270</v>
      </c>
      <c r="G177" s="38"/>
      <c r="H177" s="38"/>
      <c r="I177" s="130"/>
      <c r="J177" s="38"/>
      <c r="K177" s="38"/>
      <c r="L177" s="42"/>
      <c r="M177" s="254"/>
      <c r="N177" s="78"/>
      <c r="O177" s="78"/>
      <c r="P177" s="78"/>
      <c r="Q177" s="78"/>
      <c r="R177" s="78"/>
      <c r="S177" s="78"/>
      <c r="T177" s="79"/>
      <c r="AT177" s="15" t="s">
        <v>174</v>
      </c>
      <c r="AU177" s="15" t="s">
        <v>85</v>
      </c>
    </row>
    <row r="178" s="12" customFormat="1">
      <c r="B178" s="231"/>
      <c r="C178" s="232"/>
      <c r="D178" s="222" t="s">
        <v>139</v>
      </c>
      <c r="E178" s="233" t="s">
        <v>1</v>
      </c>
      <c r="F178" s="234" t="s">
        <v>271</v>
      </c>
      <c r="G178" s="232"/>
      <c r="H178" s="235">
        <v>2.7149999999999999</v>
      </c>
      <c r="I178" s="236"/>
      <c r="J178" s="232"/>
      <c r="K178" s="232"/>
      <c r="L178" s="237"/>
      <c r="M178" s="238"/>
      <c r="N178" s="239"/>
      <c r="O178" s="239"/>
      <c r="P178" s="239"/>
      <c r="Q178" s="239"/>
      <c r="R178" s="239"/>
      <c r="S178" s="239"/>
      <c r="T178" s="240"/>
      <c r="AT178" s="241" t="s">
        <v>139</v>
      </c>
      <c r="AU178" s="241" t="s">
        <v>85</v>
      </c>
      <c r="AV178" s="12" t="s">
        <v>85</v>
      </c>
      <c r="AW178" s="12" t="s">
        <v>38</v>
      </c>
      <c r="AX178" s="12" t="s">
        <v>76</v>
      </c>
      <c r="AY178" s="241" t="s">
        <v>129</v>
      </c>
    </row>
    <row r="179" s="13" customFormat="1">
      <c r="B179" s="242"/>
      <c r="C179" s="243"/>
      <c r="D179" s="222" t="s">
        <v>139</v>
      </c>
      <c r="E179" s="244" t="s">
        <v>1</v>
      </c>
      <c r="F179" s="245" t="s">
        <v>143</v>
      </c>
      <c r="G179" s="243"/>
      <c r="H179" s="246">
        <v>2.7149999999999999</v>
      </c>
      <c r="I179" s="247"/>
      <c r="J179" s="243"/>
      <c r="K179" s="243"/>
      <c r="L179" s="248"/>
      <c r="M179" s="249"/>
      <c r="N179" s="250"/>
      <c r="O179" s="250"/>
      <c r="P179" s="250"/>
      <c r="Q179" s="250"/>
      <c r="R179" s="250"/>
      <c r="S179" s="250"/>
      <c r="T179" s="251"/>
      <c r="AT179" s="252" t="s">
        <v>139</v>
      </c>
      <c r="AU179" s="252" t="s">
        <v>85</v>
      </c>
      <c r="AV179" s="13" t="s">
        <v>137</v>
      </c>
      <c r="AW179" s="13" t="s">
        <v>38</v>
      </c>
      <c r="AX179" s="13" t="s">
        <v>21</v>
      </c>
      <c r="AY179" s="252" t="s">
        <v>129</v>
      </c>
    </row>
    <row r="180" s="1" customFormat="1" ht="16.5" customHeight="1">
      <c r="B180" s="37"/>
      <c r="C180" s="208" t="s">
        <v>272</v>
      </c>
      <c r="D180" s="208" t="s">
        <v>132</v>
      </c>
      <c r="E180" s="209" t="s">
        <v>273</v>
      </c>
      <c r="F180" s="210" t="s">
        <v>274</v>
      </c>
      <c r="G180" s="211" t="s">
        <v>268</v>
      </c>
      <c r="H180" s="212">
        <v>2.7149999999999999</v>
      </c>
      <c r="I180" s="213"/>
      <c r="J180" s="214">
        <f>ROUND(I180*H180,2)</f>
        <v>0</v>
      </c>
      <c r="K180" s="210" t="s">
        <v>136</v>
      </c>
      <c r="L180" s="42"/>
      <c r="M180" s="215" t="s">
        <v>1</v>
      </c>
      <c r="N180" s="216" t="s">
        <v>47</v>
      </c>
      <c r="O180" s="78"/>
      <c r="P180" s="217">
        <f>O180*H180</f>
        <v>0</v>
      </c>
      <c r="Q180" s="217">
        <v>0</v>
      </c>
      <c r="R180" s="217">
        <f>Q180*H180</f>
        <v>0</v>
      </c>
      <c r="S180" s="217">
        <v>0</v>
      </c>
      <c r="T180" s="218">
        <f>S180*H180</f>
        <v>0</v>
      </c>
      <c r="AR180" s="15" t="s">
        <v>137</v>
      </c>
      <c r="AT180" s="15" t="s">
        <v>132</v>
      </c>
      <c r="AU180" s="15" t="s">
        <v>85</v>
      </c>
      <c r="AY180" s="15" t="s">
        <v>129</v>
      </c>
      <c r="BE180" s="219">
        <f>IF(N180="základní",J180,0)</f>
        <v>0</v>
      </c>
      <c r="BF180" s="219">
        <f>IF(N180="snížená",J180,0)</f>
        <v>0</v>
      </c>
      <c r="BG180" s="219">
        <f>IF(N180="zákl. přenesená",J180,0)</f>
        <v>0</v>
      </c>
      <c r="BH180" s="219">
        <f>IF(N180="sníž. přenesená",J180,0)</f>
        <v>0</v>
      </c>
      <c r="BI180" s="219">
        <f>IF(N180="nulová",J180,0)</f>
        <v>0</v>
      </c>
      <c r="BJ180" s="15" t="s">
        <v>21</v>
      </c>
      <c r="BK180" s="219">
        <f>ROUND(I180*H180,2)</f>
        <v>0</v>
      </c>
      <c r="BL180" s="15" t="s">
        <v>137</v>
      </c>
      <c r="BM180" s="15" t="s">
        <v>275</v>
      </c>
    </row>
    <row r="181" s="1" customFormat="1">
      <c r="B181" s="37"/>
      <c r="C181" s="38"/>
      <c r="D181" s="222" t="s">
        <v>174</v>
      </c>
      <c r="E181" s="38"/>
      <c r="F181" s="253" t="s">
        <v>276</v>
      </c>
      <c r="G181" s="38"/>
      <c r="H181" s="38"/>
      <c r="I181" s="130"/>
      <c r="J181" s="38"/>
      <c r="K181" s="38"/>
      <c r="L181" s="42"/>
      <c r="M181" s="254"/>
      <c r="N181" s="78"/>
      <c r="O181" s="78"/>
      <c r="P181" s="78"/>
      <c r="Q181" s="78"/>
      <c r="R181" s="78"/>
      <c r="S181" s="78"/>
      <c r="T181" s="79"/>
      <c r="AT181" s="15" t="s">
        <v>174</v>
      </c>
      <c r="AU181" s="15" t="s">
        <v>85</v>
      </c>
    </row>
    <row r="182" s="12" customFormat="1">
      <c r="B182" s="231"/>
      <c r="C182" s="232"/>
      <c r="D182" s="222" t="s">
        <v>139</v>
      </c>
      <c r="E182" s="233" t="s">
        <v>1</v>
      </c>
      <c r="F182" s="234" t="s">
        <v>271</v>
      </c>
      <c r="G182" s="232"/>
      <c r="H182" s="235">
        <v>2.7149999999999999</v>
      </c>
      <c r="I182" s="236"/>
      <c r="J182" s="232"/>
      <c r="K182" s="232"/>
      <c r="L182" s="237"/>
      <c r="M182" s="238"/>
      <c r="N182" s="239"/>
      <c r="O182" s="239"/>
      <c r="P182" s="239"/>
      <c r="Q182" s="239"/>
      <c r="R182" s="239"/>
      <c r="S182" s="239"/>
      <c r="T182" s="240"/>
      <c r="AT182" s="241" t="s">
        <v>139</v>
      </c>
      <c r="AU182" s="241" t="s">
        <v>85</v>
      </c>
      <c r="AV182" s="12" t="s">
        <v>85</v>
      </c>
      <c r="AW182" s="12" t="s">
        <v>38</v>
      </c>
      <c r="AX182" s="12" t="s">
        <v>76</v>
      </c>
      <c r="AY182" s="241" t="s">
        <v>129</v>
      </c>
    </row>
    <row r="183" s="13" customFormat="1">
      <c r="B183" s="242"/>
      <c r="C183" s="243"/>
      <c r="D183" s="222" t="s">
        <v>139</v>
      </c>
      <c r="E183" s="244" t="s">
        <v>1</v>
      </c>
      <c r="F183" s="245" t="s">
        <v>143</v>
      </c>
      <c r="G183" s="243"/>
      <c r="H183" s="246">
        <v>2.7149999999999999</v>
      </c>
      <c r="I183" s="247"/>
      <c r="J183" s="243"/>
      <c r="K183" s="243"/>
      <c r="L183" s="248"/>
      <c r="M183" s="249"/>
      <c r="N183" s="250"/>
      <c r="O183" s="250"/>
      <c r="P183" s="250"/>
      <c r="Q183" s="250"/>
      <c r="R183" s="250"/>
      <c r="S183" s="250"/>
      <c r="T183" s="251"/>
      <c r="AT183" s="252" t="s">
        <v>139</v>
      </c>
      <c r="AU183" s="252" t="s">
        <v>85</v>
      </c>
      <c r="AV183" s="13" t="s">
        <v>137</v>
      </c>
      <c r="AW183" s="13" t="s">
        <v>38</v>
      </c>
      <c r="AX183" s="13" t="s">
        <v>21</v>
      </c>
      <c r="AY183" s="252" t="s">
        <v>129</v>
      </c>
    </row>
    <row r="184" s="1" customFormat="1" ht="16.5" customHeight="1">
      <c r="B184" s="37"/>
      <c r="C184" s="208" t="s">
        <v>277</v>
      </c>
      <c r="D184" s="208" t="s">
        <v>132</v>
      </c>
      <c r="E184" s="209" t="s">
        <v>278</v>
      </c>
      <c r="F184" s="210" t="s">
        <v>279</v>
      </c>
      <c r="G184" s="211" t="s">
        <v>268</v>
      </c>
      <c r="H184" s="212">
        <v>24.434999999999999</v>
      </c>
      <c r="I184" s="213"/>
      <c r="J184" s="214">
        <f>ROUND(I184*H184,2)</f>
        <v>0</v>
      </c>
      <c r="K184" s="210" t="s">
        <v>136</v>
      </c>
      <c r="L184" s="42"/>
      <c r="M184" s="215" t="s">
        <v>1</v>
      </c>
      <c r="N184" s="216" t="s">
        <v>47</v>
      </c>
      <c r="O184" s="78"/>
      <c r="P184" s="217">
        <f>O184*H184</f>
        <v>0</v>
      </c>
      <c r="Q184" s="217">
        <v>0</v>
      </c>
      <c r="R184" s="217">
        <f>Q184*H184</f>
        <v>0</v>
      </c>
      <c r="S184" s="217">
        <v>0</v>
      </c>
      <c r="T184" s="218">
        <f>S184*H184</f>
        <v>0</v>
      </c>
      <c r="AR184" s="15" t="s">
        <v>137</v>
      </c>
      <c r="AT184" s="15" t="s">
        <v>132</v>
      </c>
      <c r="AU184" s="15" t="s">
        <v>85</v>
      </c>
      <c r="AY184" s="15" t="s">
        <v>129</v>
      </c>
      <c r="BE184" s="219">
        <f>IF(N184="základní",J184,0)</f>
        <v>0</v>
      </c>
      <c r="BF184" s="219">
        <f>IF(N184="snížená",J184,0)</f>
        <v>0</v>
      </c>
      <c r="BG184" s="219">
        <f>IF(N184="zákl. přenesená",J184,0)</f>
        <v>0</v>
      </c>
      <c r="BH184" s="219">
        <f>IF(N184="sníž. přenesená",J184,0)</f>
        <v>0</v>
      </c>
      <c r="BI184" s="219">
        <f>IF(N184="nulová",J184,0)</f>
        <v>0</v>
      </c>
      <c r="BJ184" s="15" t="s">
        <v>21</v>
      </c>
      <c r="BK184" s="219">
        <f>ROUND(I184*H184,2)</f>
        <v>0</v>
      </c>
      <c r="BL184" s="15" t="s">
        <v>137</v>
      </c>
      <c r="BM184" s="15" t="s">
        <v>280</v>
      </c>
    </row>
    <row r="185" s="1" customFormat="1">
      <c r="B185" s="37"/>
      <c r="C185" s="38"/>
      <c r="D185" s="222" t="s">
        <v>174</v>
      </c>
      <c r="E185" s="38"/>
      <c r="F185" s="253" t="s">
        <v>276</v>
      </c>
      <c r="G185" s="38"/>
      <c r="H185" s="38"/>
      <c r="I185" s="130"/>
      <c r="J185" s="38"/>
      <c r="K185" s="38"/>
      <c r="L185" s="42"/>
      <c r="M185" s="254"/>
      <c r="N185" s="78"/>
      <c r="O185" s="78"/>
      <c r="P185" s="78"/>
      <c r="Q185" s="78"/>
      <c r="R185" s="78"/>
      <c r="S185" s="78"/>
      <c r="T185" s="79"/>
      <c r="AT185" s="15" t="s">
        <v>174</v>
      </c>
      <c r="AU185" s="15" t="s">
        <v>85</v>
      </c>
    </row>
    <row r="186" s="12" customFormat="1">
      <c r="B186" s="231"/>
      <c r="C186" s="232"/>
      <c r="D186" s="222" t="s">
        <v>139</v>
      </c>
      <c r="E186" s="233" t="s">
        <v>1</v>
      </c>
      <c r="F186" s="234" t="s">
        <v>281</v>
      </c>
      <c r="G186" s="232"/>
      <c r="H186" s="235">
        <v>24.434999999999999</v>
      </c>
      <c r="I186" s="236"/>
      <c r="J186" s="232"/>
      <c r="K186" s="232"/>
      <c r="L186" s="237"/>
      <c r="M186" s="238"/>
      <c r="N186" s="239"/>
      <c r="O186" s="239"/>
      <c r="P186" s="239"/>
      <c r="Q186" s="239"/>
      <c r="R186" s="239"/>
      <c r="S186" s="239"/>
      <c r="T186" s="240"/>
      <c r="AT186" s="241" t="s">
        <v>139</v>
      </c>
      <c r="AU186" s="241" t="s">
        <v>85</v>
      </c>
      <c r="AV186" s="12" t="s">
        <v>85</v>
      </c>
      <c r="AW186" s="12" t="s">
        <v>38</v>
      </c>
      <c r="AX186" s="12" t="s">
        <v>76</v>
      </c>
      <c r="AY186" s="241" t="s">
        <v>129</v>
      </c>
    </row>
    <row r="187" s="13" customFormat="1">
      <c r="B187" s="242"/>
      <c r="C187" s="243"/>
      <c r="D187" s="222" t="s">
        <v>139</v>
      </c>
      <c r="E187" s="244" t="s">
        <v>1</v>
      </c>
      <c r="F187" s="245" t="s">
        <v>143</v>
      </c>
      <c r="G187" s="243"/>
      <c r="H187" s="246">
        <v>24.434999999999999</v>
      </c>
      <c r="I187" s="247"/>
      <c r="J187" s="243"/>
      <c r="K187" s="243"/>
      <c r="L187" s="248"/>
      <c r="M187" s="249"/>
      <c r="N187" s="250"/>
      <c r="O187" s="250"/>
      <c r="P187" s="250"/>
      <c r="Q187" s="250"/>
      <c r="R187" s="250"/>
      <c r="S187" s="250"/>
      <c r="T187" s="251"/>
      <c r="AT187" s="252" t="s">
        <v>139</v>
      </c>
      <c r="AU187" s="252" t="s">
        <v>85</v>
      </c>
      <c r="AV187" s="13" t="s">
        <v>137</v>
      </c>
      <c r="AW187" s="13" t="s">
        <v>38</v>
      </c>
      <c r="AX187" s="13" t="s">
        <v>21</v>
      </c>
      <c r="AY187" s="252" t="s">
        <v>129</v>
      </c>
    </row>
    <row r="188" s="1" customFormat="1" ht="16.5" customHeight="1">
      <c r="B188" s="37"/>
      <c r="C188" s="208" t="s">
        <v>282</v>
      </c>
      <c r="D188" s="208" t="s">
        <v>132</v>
      </c>
      <c r="E188" s="209" t="s">
        <v>283</v>
      </c>
      <c r="F188" s="210" t="s">
        <v>284</v>
      </c>
      <c r="G188" s="211" t="s">
        <v>268</v>
      </c>
      <c r="H188" s="212">
        <v>2.7149999999999999</v>
      </c>
      <c r="I188" s="213"/>
      <c r="J188" s="214">
        <f>ROUND(I188*H188,2)</f>
        <v>0</v>
      </c>
      <c r="K188" s="210" t="s">
        <v>136</v>
      </c>
      <c r="L188" s="42"/>
      <c r="M188" s="215" t="s">
        <v>1</v>
      </c>
      <c r="N188" s="216" t="s">
        <v>47</v>
      </c>
      <c r="O188" s="78"/>
      <c r="P188" s="217">
        <f>O188*H188</f>
        <v>0</v>
      </c>
      <c r="Q188" s="217">
        <v>0</v>
      </c>
      <c r="R188" s="217">
        <f>Q188*H188</f>
        <v>0</v>
      </c>
      <c r="S188" s="217">
        <v>0</v>
      </c>
      <c r="T188" s="218">
        <f>S188*H188</f>
        <v>0</v>
      </c>
      <c r="AR188" s="15" t="s">
        <v>137</v>
      </c>
      <c r="AT188" s="15" t="s">
        <v>132</v>
      </c>
      <c r="AU188" s="15" t="s">
        <v>85</v>
      </c>
      <c r="AY188" s="15" t="s">
        <v>129</v>
      </c>
      <c r="BE188" s="219">
        <f>IF(N188="základní",J188,0)</f>
        <v>0</v>
      </c>
      <c r="BF188" s="219">
        <f>IF(N188="snížená",J188,0)</f>
        <v>0</v>
      </c>
      <c r="BG188" s="219">
        <f>IF(N188="zákl. přenesená",J188,0)</f>
        <v>0</v>
      </c>
      <c r="BH188" s="219">
        <f>IF(N188="sníž. přenesená",J188,0)</f>
        <v>0</v>
      </c>
      <c r="BI188" s="219">
        <f>IF(N188="nulová",J188,0)</f>
        <v>0</v>
      </c>
      <c r="BJ188" s="15" t="s">
        <v>21</v>
      </c>
      <c r="BK188" s="219">
        <f>ROUND(I188*H188,2)</f>
        <v>0</v>
      </c>
      <c r="BL188" s="15" t="s">
        <v>137</v>
      </c>
      <c r="BM188" s="15" t="s">
        <v>285</v>
      </c>
    </row>
    <row r="189" s="1" customFormat="1">
      <c r="B189" s="37"/>
      <c r="C189" s="38"/>
      <c r="D189" s="222" t="s">
        <v>174</v>
      </c>
      <c r="E189" s="38"/>
      <c r="F189" s="253" t="s">
        <v>286</v>
      </c>
      <c r="G189" s="38"/>
      <c r="H189" s="38"/>
      <c r="I189" s="130"/>
      <c r="J189" s="38"/>
      <c r="K189" s="38"/>
      <c r="L189" s="42"/>
      <c r="M189" s="254"/>
      <c r="N189" s="78"/>
      <c r="O189" s="78"/>
      <c r="P189" s="78"/>
      <c r="Q189" s="78"/>
      <c r="R189" s="78"/>
      <c r="S189" s="78"/>
      <c r="T189" s="79"/>
      <c r="AT189" s="15" t="s">
        <v>174</v>
      </c>
      <c r="AU189" s="15" t="s">
        <v>85</v>
      </c>
    </row>
    <row r="190" s="1" customFormat="1" ht="16.5" customHeight="1">
      <c r="B190" s="37"/>
      <c r="C190" s="208" t="s">
        <v>287</v>
      </c>
      <c r="D190" s="208" t="s">
        <v>132</v>
      </c>
      <c r="E190" s="209" t="s">
        <v>288</v>
      </c>
      <c r="F190" s="210" t="s">
        <v>289</v>
      </c>
      <c r="G190" s="211" t="s">
        <v>268</v>
      </c>
      <c r="H190" s="212">
        <v>2.7149999999999999</v>
      </c>
      <c r="I190" s="213"/>
      <c r="J190" s="214">
        <f>ROUND(I190*H190,2)</f>
        <v>0</v>
      </c>
      <c r="K190" s="210" t="s">
        <v>136</v>
      </c>
      <c r="L190" s="42"/>
      <c r="M190" s="215" t="s">
        <v>1</v>
      </c>
      <c r="N190" s="216" t="s">
        <v>47</v>
      </c>
      <c r="O190" s="78"/>
      <c r="P190" s="217">
        <f>O190*H190</f>
        <v>0</v>
      </c>
      <c r="Q190" s="217">
        <v>0</v>
      </c>
      <c r="R190" s="217">
        <f>Q190*H190</f>
        <v>0</v>
      </c>
      <c r="S190" s="217">
        <v>0</v>
      </c>
      <c r="T190" s="218">
        <f>S190*H190</f>
        <v>0</v>
      </c>
      <c r="AR190" s="15" t="s">
        <v>137</v>
      </c>
      <c r="AT190" s="15" t="s">
        <v>132</v>
      </c>
      <c r="AU190" s="15" t="s">
        <v>85</v>
      </c>
      <c r="AY190" s="15" t="s">
        <v>129</v>
      </c>
      <c r="BE190" s="219">
        <f>IF(N190="základní",J190,0)</f>
        <v>0</v>
      </c>
      <c r="BF190" s="219">
        <f>IF(N190="snížená",J190,0)</f>
        <v>0</v>
      </c>
      <c r="BG190" s="219">
        <f>IF(N190="zákl. přenesená",J190,0)</f>
        <v>0</v>
      </c>
      <c r="BH190" s="219">
        <f>IF(N190="sníž. přenesená",J190,0)</f>
        <v>0</v>
      </c>
      <c r="BI190" s="219">
        <f>IF(N190="nulová",J190,0)</f>
        <v>0</v>
      </c>
      <c r="BJ190" s="15" t="s">
        <v>21</v>
      </c>
      <c r="BK190" s="219">
        <f>ROUND(I190*H190,2)</f>
        <v>0</v>
      </c>
      <c r="BL190" s="15" t="s">
        <v>137</v>
      </c>
      <c r="BM190" s="15" t="s">
        <v>290</v>
      </c>
    </row>
    <row r="191" s="1" customFormat="1">
      <c r="B191" s="37"/>
      <c r="C191" s="38"/>
      <c r="D191" s="222" t="s">
        <v>174</v>
      </c>
      <c r="E191" s="38"/>
      <c r="F191" s="253" t="s">
        <v>291</v>
      </c>
      <c r="G191" s="38"/>
      <c r="H191" s="38"/>
      <c r="I191" s="130"/>
      <c r="J191" s="38"/>
      <c r="K191" s="38"/>
      <c r="L191" s="42"/>
      <c r="M191" s="254"/>
      <c r="N191" s="78"/>
      <c r="O191" s="78"/>
      <c r="P191" s="78"/>
      <c r="Q191" s="78"/>
      <c r="R191" s="78"/>
      <c r="S191" s="78"/>
      <c r="T191" s="79"/>
      <c r="AT191" s="15" t="s">
        <v>174</v>
      </c>
      <c r="AU191" s="15" t="s">
        <v>85</v>
      </c>
    </row>
    <row r="192" s="10" customFormat="1" ht="22.8" customHeight="1">
      <c r="B192" s="192"/>
      <c r="C192" s="193"/>
      <c r="D192" s="194" t="s">
        <v>75</v>
      </c>
      <c r="E192" s="206" t="s">
        <v>292</v>
      </c>
      <c r="F192" s="206" t="s">
        <v>293</v>
      </c>
      <c r="G192" s="193"/>
      <c r="H192" s="193"/>
      <c r="I192" s="196"/>
      <c r="J192" s="207">
        <f>BK192</f>
        <v>0</v>
      </c>
      <c r="K192" s="193"/>
      <c r="L192" s="198"/>
      <c r="M192" s="199"/>
      <c r="N192" s="200"/>
      <c r="O192" s="200"/>
      <c r="P192" s="201">
        <f>SUM(P193:P194)</f>
        <v>0</v>
      </c>
      <c r="Q192" s="200"/>
      <c r="R192" s="201">
        <f>SUM(R193:R194)</f>
        <v>0</v>
      </c>
      <c r="S192" s="200"/>
      <c r="T192" s="202">
        <f>SUM(T193:T194)</f>
        <v>0</v>
      </c>
      <c r="AR192" s="203" t="s">
        <v>21</v>
      </c>
      <c r="AT192" s="204" t="s">
        <v>75</v>
      </c>
      <c r="AU192" s="204" t="s">
        <v>21</v>
      </c>
      <c r="AY192" s="203" t="s">
        <v>129</v>
      </c>
      <c r="BK192" s="205">
        <f>SUM(BK193:BK194)</f>
        <v>0</v>
      </c>
    </row>
    <row r="193" s="1" customFormat="1" ht="16.5" customHeight="1">
      <c r="B193" s="37"/>
      <c r="C193" s="208" t="s">
        <v>230</v>
      </c>
      <c r="D193" s="208" t="s">
        <v>132</v>
      </c>
      <c r="E193" s="209" t="s">
        <v>294</v>
      </c>
      <c r="F193" s="210" t="s">
        <v>295</v>
      </c>
      <c r="G193" s="211" t="s">
        <v>268</v>
      </c>
      <c r="H193" s="212">
        <v>5.1909999999999998</v>
      </c>
      <c r="I193" s="213"/>
      <c r="J193" s="214">
        <f>ROUND(I193*H193,2)</f>
        <v>0</v>
      </c>
      <c r="K193" s="210" t="s">
        <v>136</v>
      </c>
      <c r="L193" s="42"/>
      <c r="M193" s="215" t="s">
        <v>1</v>
      </c>
      <c r="N193" s="216" t="s">
        <v>47</v>
      </c>
      <c r="O193" s="78"/>
      <c r="P193" s="217">
        <f>O193*H193</f>
        <v>0</v>
      </c>
      <c r="Q193" s="217">
        <v>0</v>
      </c>
      <c r="R193" s="217">
        <f>Q193*H193</f>
        <v>0</v>
      </c>
      <c r="S193" s="217">
        <v>0</v>
      </c>
      <c r="T193" s="218">
        <f>S193*H193</f>
        <v>0</v>
      </c>
      <c r="AR193" s="15" t="s">
        <v>137</v>
      </c>
      <c r="AT193" s="15" t="s">
        <v>132</v>
      </c>
      <c r="AU193" s="15" t="s">
        <v>85</v>
      </c>
      <c r="AY193" s="15" t="s">
        <v>129</v>
      </c>
      <c r="BE193" s="219">
        <f>IF(N193="základní",J193,0)</f>
        <v>0</v>
      </c>
      <c r="BF193" s="219">
        <f>IF(N193="snížená",J193,0)</f>
        <v>0</v>
      </c>
      <c r="BG193" s="219">
        <f>IF(N193="zákl. přenesená",J193,0)</f>
        <v>0</v>
      </c>
      <c r="BH193" s="219">
        <f>IF(N193="sníž. přenesená",J193,0)</f>
        <v>0</v>
      </c>
      <c r="BI193" s="219">
        <f>IF(N193="nulová",J193,0)</f>
        <v>0</v>
      </c>
      <c r="BJ193" s="15" t="s">
        <v>21</v>
      </c>
      <c r="BK193" s="219">
        <f>ROUND(I193*H193,2)</f>
        <v>0</v>
      </c>
      <c r="BL193" s="15" t="s">
        <v>137</v>
      </c>
      <c r="BM193" s="15" t="s">
        <v>296</v>
      </c>
    </row>
    <row r="194" s="1" customFormat="1">
      <c r="B194" s="37"/>
      <c r="C194" s="38"/>
      <c r="D194" s="222" t="s">
        <v>174</v>
      </c>
      <c r="E194" s="38"/>
      <c r="F194" s="253" t="s">
        <v>297</v>
      </c>
      <c r="G194" s="38"/>
      <c r="H194" s="38"/>
      <c r="I194" s="130"/>
      <c r="J194" s="38"/>
      <c r="K194" s="38"/>
      <c r="L194" s="42"/>
      <c r="M194" s="254"/>
      <c r="N194" s="78"/>
      <c r="O194" s="78"/>
      <c r="P194" s="78"/>
      <c r="Q194" s="78"/>
      <c r="R194" s="78"/>
      <c r="S194" s="78"/>
      <c r="T194" s="79"/>
      <c r="AT194" s="15" t="s">
        <v>174</v>
      </c>
      <c r="AU194" s="15" t="s">
        <v>85</v>
      </c>
    </row>
    <row r="195" s="10" customFormat="1" ht="25.92" customHeight="1">
      <c r="B195" s="192"/>
      <c r="C195" s="193"/>
      <c r="D195" s="194" t="s">
        <v>75</v>
      </c>
      <c r="E195" s="195" t="s">
        <v>298</v>
      </c>
      <c r="F195" s="195" t="s">
        <v>299</v>
      </c>
      <c r="G195" s="193"/>
      <c r="H195" s="193"/>
      <c r="I195" s="196"/>
      <c r="J195" s="197">
        <f>BK195</f>
        <v>0</v>
      </c>
      <c r="K195" s="193"/>
      <c r="L195" s="198"/>
      <c r="M195" s="199"/>
      <c r="N195" s="200"/>
      <c r="O195" s="200"/>
      <c r="P195" s="201">
        <f>P196+P205+P215+P223</f>
        <v>0</v>
      </c>
      <c r="Q195" s="200"/>
      <c r="R195" s="201">
        <f>R196+R205+R215+R223</f>
        <v>0.37803150000000002</v>
      </c>
      <c r="S195" s="200"/>
      <c r="T195" s="202">
        <f>T196+T205+T215+T223</f>
        <v>0.012999999999999999</v>
      </c>
      <c r="AR195" s="203" t="s">
        <v>85</v>
      </c>
      <c r="AT195" s="204" t="s">
        <v>75</v>
      </c>
      <c r="AU195" s="204" t="s">
        <v>76</v>
      </c>
      <c r="AY195" s="203" t="s">
        <v>129</v>
      </c>
      <c r="BK195" s="205">
        <f>BK196+BK205+BK215+BK223</f>
        <v>0</v>
      </c>
    </row>
    <row r="196" s="10" customFormat="1" ht="22.8" customHeight="1">
      <c r="B196" s="192"/>
      <c r="C196" s="193"/>
      <c r="D196" s="194" t="s">
        <v>75</v>
      </c>
      <c r="E196" s="206" t="s">
        <v>300</v>
      </c>
      <c r="F196" s="206" t="s">
        <v>301</v>
      </c>
      <c r="G196" s="193"/>
      <c r="H196" s="193"/>
      <c r="I196" s="196"/>
      <c r="J196" s="207">
        <f>BK196</f>
        <v>0</v>
      </c>
      <c r="K196" s="193"/>
      <c r="L196" s="198"/>
      <c r="M196" s="199"/>
      <c r="N196" s="200"/>
      <c r="O196" s="200"/>
      <c r="P196" s="201">
        <f>SUM(P197:P204)</f>
        <v>0</v>
      </c>
      <c r="Q196" s="200"/>
      <c r="R196" s="201">
        <f>SUM(R197:R204)</f>
        <v>0.006239999999999999</v>
      </c>
      <c r="S196" s="200"/>
      <c r="T196" s="202">
        <f>SUM(T197:T204)</f>
        <v>0</v>
      </c>
      <c r="AR196" s="203" t="s">
        <v>85</v>
      </c>
      <c r="AT196" s="204" t="s">
        <v>75</v>
      </c>
      <c r="AU196" s="204" t="s">
        <v>21</v>
      </c>
      <c r="AY196" s="203" t="s">
        <v>129</v>
      </c>
      <c r="BK196" s="205">
        <f>SUM(BK197:BK204)</f>
        <v>0</v>
      </c>
    </row>
    <row r="197" s="1" customFormat="1" ht="16.5" customHeight="1">
      <c r="B197" s="37"/>
      <c r="C197" s="208" t="s">
        <v>302</v>
      </c>
      <c r="D197" s="208" t="s">
        <v>132</v>
      </c>
      <c r="E197" s="209" t="s">
        <v>303</v>
      </c>
      <c r="F197" s="210" t="s">
        <v>304</v>
      </c>
      <c r="G197" s="211" t="s">
        <v>246</v>
      </c>
      <c r="H197" s="212">
        <v>24</v>
      </c>
      <c r="I197" s="213"/>
      <c r="J197" s="214">
        <f>ROUND(I197*H197,2)</f>
        <v>0</v>
      </c>
      <c r="K197" s="210" t="s">
        <v>136</v>
      </c>
      <c r="L197" s="42"/>
      <c r="M197" s="215" t="s">
        <v>1</v>
      </c>
      <c r="N197" s="216" t="s">
        <v>47</v>
      </c>
      <c r="O197" s="78"/>
      <c r="P197" s="217">
        <f>O197*H197</f>
        <v>0</v>
      </c>
      <c r="Q197" s="217">
        <v>0.00025999999999999998</v>
      </c>
      <c r="R197" s="217">
        <f>Q197*H197</f>
        <v>0.006239999999999999</v>
      </c>
      <c r="S197" s="217">
        <v>0</v>
      </c>
      <c r="T197" s="218">
        <f>S197*H197</f>
        <v>0</v>
      </c>
      <c r="AR197" s="15" t="s">
        <v>214</v>
      </c>
      <c r="AT197" s="15" t="s">
        <v>132</v>
      </c>
      <c r="AU197" s="15" t="s">
        <v>85</v>
      </c>
      <c r="AY197" s="15" t="s">
        <v>129</v>
      </c>
      <c r="BE197" s="219">
        <f>IF(N197="základní",J197,0)</f>
        <v>0</v>
      </c>
      <c r="BF197" s="219">
        <f>IF(N197="snížená",J197,0)</f>
        <v>0</v>
      </c>
      <c r="BG197" s="219">
        <f>IF(N197="zákl. přenesená",J197,0)</f>
        <v>0</v>
      </c>
      <c r="BH197" s="219">
        <f>IF(N197="sníž. přenesená",J197,0)</f>
        <v>0</v>
      </c>
      <c r="BI197" s="219">
        <f>IF(N197="nulová",J197,0)</f>
        <v>0</v>
      </c>
      <c r="BJ197" s="15" t="s">
        <v>21</v>
      </c>
      <c r="BK197" s="219">
        <f>ROUND(I197*H197,2)</f>
        <v>0</v>
      </c>
      <c r="BL197" s="15" t="s">
        <v>214</v>
      </c>
      <c r="BM197" s="15" t="s">
        <v>305</v>
      </c>
    </row>
    <row r="198" s="11" customFormat="1">
      <c r="B198" s="220"/>
      <c r="C198" s="221"/>
      <c r="D198" s="222" t="s">
        <v>139</v>
      </c>
      <c r="E198" s="223" t="s">
        <v>1</v>
      </c>
      <c r="F198" s="224" t="s">
        <v>306</v>
      </c>
      <c r="G198" s="221"/>
      <c r="H198" s="223" t="s">
        <v>1</v>
      </c>
      <c r="I198" s="225"/>
      <c r="J198" s="221"/>
      <c r="K198" s="221"/>
      <c r="L198" s="226"/>
      <c r="M198" s="227"/>
      <c r="N198" s="228"/>
      <c r="O198" s="228"/>
      <c r="P198" s="228"/>
      <c r="Q198" s="228"/>
      <c r="R198" s="228"/>
      <c r="S198" s="228"/>
      <c r="T198" s="229"/>
      <c r="AT198" s="230" t="s">
        <v>139</v>
      </c>
      <c r="AU198" s="230" t="s">
        <v>85</v>
      </c>
      <c r="AV198" s="11" t="s">
        <v>21</v>
      </c>
      <c r="AW198" s="11" t="s">
        <v>38</v>
      </c>
      <c r="AX198" s="11" t="s">
        <v>76</v>
      </c>
      <c r="AY198" s="230" t="s">
        <v>129</v>
      </c>
    </row>
    <row r="199" s="12" customFormat="1">
      <c r="B199" s="231"/>
      <c r="C199" s="232"/>
      <c r="D199" s="222" t="s">
        <v>139</v>
      </c>
      <c r="E199" s="233" t="s">
        <v>1</v>
      </c>
      <c r="F199" s="234" t="s">
        <v>265</v>
      </c>
      <c r="G199" s="232"/>
      <c r="H199" s="235">
        <v>24</v>
      </c>
      <c r="I199" s="236"/>
      <c r="J199" s="232"/>
      <c r="K199" s="232"/>
      <c r="L199" s="237"/>
      <c r="M199" s="238"/>
      <c r="N199" s="239"/>
      <c r="O199" s="239"/>
      <c r="P199" s="239"/>
      <c r="Q199" s="239"/>
      <c r="R199" s="239"/>
      <c r="S199" s="239"/>
      <c r="T199" s="240"/>
      <c r="AT199" s="241" t="s">
        <v>139</v>
      </c>
      <c r="AU199" s="241" t="s">
        <v>85</v>
      </c>
      <c r="AV199" s="12" t="s">
        <v>85</v>
      </c>
      <c r="AW199" s="12" t="s">
        <v>38</v>
      </c>
      <c r="AX199" s="12" t="s">
        <v>76</v>
      </c>
      <c r="AY199" s="241" t="s">
        <v>129</v>
      </c>
    </row>
    <row r="200" s="13" customFormat="1">
      <c r="B200" s="242"/>
      <c r="C200" s="243"/>
      <c r="D200" s="222" t="s">
        <v>139</v>
      </c>
      <c r="E200" s="244" t="s">
        <v>1</v>
      </c>
      <c r="F200" s="245" t="s">
        <v>143</v>
      </c>
      <c r="G200" s="243"/>
      <c r="H200" s="246">
        <v>24</v>
      </c>
      <c r="I200" s="247"/>
      <c r="J200" s="243"/>
      <c r="K200" s="243"/>
      <c r="L200" s="248"/>
      <c r="M200" s="249"/>
      <c r="N200" s="250"/>
      <c r="O200" s="250"/>
      <c r="P200" s="250"/>
      <c r="Q200" s="250"/>
      <c r="R200" s="250"/>
      <c r="S200" s="250"/>
      <c r="T200" s="251"/>
      <c r="AT200" s="252" t="s">
        <v>139</v>
      </c>
      <c r="AU200" s="252" t="s">
        <v>85</v>
      </c>
      <c r="AV200" s="13" t="s">
        <v>137</v>
      </c>
      <c r="AW200" s="13" t="s">
        <v>38</v>
      </c>
      <c r="AX200" s="13" t="s">
        <v>21</v>
      </c>
      <c r="AY200" s="252" t="s">
        <v>129</v>
      </c>
    </row>
    <row r="201" s="1" customFormat="1" ht="16.5" customHeight="1">
      <c r="B201" s="37"/>
      <c r="C201" s="208" t="s">
        <v>307</v>
      </c>
      <c r="D201" s="208" t="s">
        <v>132</v>
      </c>
      <c r="E201" s="209" t="s">
        <v>308</v>
      </c>
      <c r="F201" s="210" t="s">
        <v>309</v>
      </c>
      <c r="G201" s="211" t="s">
        <v>268</v>
      </c>
      <c r="H201" s="212">
        <v>0.0060000000000000001</v>
      </c>
      <c r="I201" s="213"/>
      <c r="J201" s="214">
        <f>ROUND(I201*H201,2)</f>
        <v>0</v>
      </c>
      <c r="K201" s="210" t="s">
        <v>136</v>
      </c>
      <c r="L201" s="42"/>
      <c r="M201" s="215" t="s">
        <v>1</v>
      </c>
      <c r="N201" s="216" t="s">
        <v>47</v>
      </c>
      <c r="O201" s="78"/>
      <c r="P201" s="217">
        <f>O201*H201</f>
        <v>0</v>
      </c>
      <c r="Q201" s="217">
        <v>0</v>
      </c>
      <c r="R201" s="217">
        <f>Q201*H201</f>
        <v>0</v>
      </c>
      <c r="S201" s="217">
        <v>0</v>
      </c>
      <c r="T201" s="218">
        <f>S201*H201</f>
        <v>0</v>
      </c>
      <c r="AR201" s="15" t="s">
        <v>214</v>
      </c>
      <c r="AT201" s="15" t="s">
        <v>132</v>
      </c>
      <c r="AU201" s="15" t="s">
        <v>85</v>
      </c>
      <c r="AY201" s="15" t="s">
        <v>129</v>
      </c>
      <c r="BE201" s="219">
        <f>IF(N201="základní",J201,0)</f>
        <v>0</v>
      </c>
      <c r="BF201" s="219">
        <f>IF(N201="snížená",J201,0)</f>
        <v>0</v>
      </c>
      <c r="BG201" s="219">
        <f>IF(N201="zákl. přenesená",J201,0)</f>
        <v>0</v>
      </c>
      <c r="BH201" s="219">
        <f>IF(N201="sníž. přenesená",J201,0)</f>
        <v>0</v>
      </c>
      <c r="BI201" s="219">
        <f>IF(N201="nulová",J201,0)</f>
        <v>0</v>
      </c>
      <c r="BJ201" s="15" t="s">
        <v>21</v>
      </c>
      <c r="BK201" s="219">
        <f>ROUND(I201*H201,2)</f>
        <v>0</v>
      </c>
      <c r="BL201" s="15" t="s">
        <v>214</v>
      </c>
      <c r="BM201" s="15" t="s">
        <v>310</v>
      </c>
    </row>
    <row r="202" s="1" customFormat="1">
      <c r="B202" s="37"/>
      <c r="C202" s="38"/>
      <c r="D202" s="222" t="s">
        <v>174</v>
      </c>
      <c r="E202" s="38"/>
      <c r="F202" s="253" t="s">
        <v>311</v>
      </c>
      <c r="G202" s="38"/>
      <c r="H202" s="38"/>
      <c r="I202" s="130"/>
      <c r="J202" s="38"/>
      <c r="K202" s="38"/>
      <c r="L202" s="42"/>
      <c r="M202" s="254"/>
      <c r="N202" s="78"/>
      <c r="O202" s="78"/>
      <c r="P202" s="78"/>
      <c r="Q202" s="78"/>
      <c r="R202" s="78"/>
      <c r="S202" s="78"/>
      <c r="T202" s="79"/>
      <c r="AT202" s="15" t="s">
        <v>174</v>
      </c>
      <c r="AU202" s="15" t="s">
        <v>85</v>
      </c>
    </row>
    <row r="203" s="1" customFormat="1" ht="16.5" customHeight="1">
      <c r="B203" s="37"/>
      <c r="C203" s="208" t="s">
        <v>312</v>
      </c>
      <c r="D203" s="208" t="s">
        <v>132</v>
      </c>
      <c r="E203" s="209" t="s">
        <v>313</v>
      </c>
      <c r="F203" s="210" t="s">
        <v>314</v>
      </c>
      <c r="G203" s="211" t="s">
        <v>268</v>
      </c>
      <c r="H203" s="212">
        <v>0.0060000000000000001</v>
      </c>
      <c r="I203" s="213"/>
      <c r="J203" s="214">
        <f>ROUND(I203*H203,2)</f>
        <v>0</v>
      </c>
      <c r="K203" s="210" t="s">
        <v>136</v>
      </c>
      <c r="L203" s="42"/>
      <c r="M203" s="215" t="s">
        <v>1</v>
      </c>
      <c r="N203" s="216" t="s">
        <v>47</v>
      </c>
      <c r="O203" s="78"/>
      <c r="P203" s="217">
        <f>O203*H203</f>
        <v>0</v>
      </c>
      <c r="Q203" s="217">
        <v>0</v>
      </c>
      <c r="R203" s="217">
        <f>Q203*H203</f>
        <v>0</v>
      </c>
      <c r="S203" s="217">
        <v>0</v>
      </c>
      <c r="T203" s="218">
        <f>S203*H203</f>
        <v>0</v>
      </c>
      <c r="AR203" s="15" t="s">
        <v>214</v>
      </c>
      <c r="AT203" s="15" t="s">
        <v>132</v>
      </c>
      <c r="AU203" s="15" t="s">
        <v>85</v>
      </c>
      <c r="AY203" s="15" t="s">
        <v>129</v>
      </c>
      <c r="BE203" s="219">
        <f>IF(N203="základní",J203,0)</f>
        <v>0</v>
      </c>
      <c r="BF203" s="219">
        <f>IF(N203="snížená",J203,0)</f>
        <v>0</v>
      </c>
      <c r="BG203" s="219">
        <f>IF(N203="zákl. přenesená",J203,0)</f>
        <v>0</v>
      </c>
      <c r="BH203" s="219">
        <f>IF(N203="sníž. přenesená",J203,0)</f>
        <v>0</v>
      </c>
      <c r="BI203" s="219">
        <f>IF(N203="nulová",J203,0)</f>
        <v>0</v>
      </c>
      <c r="BJ203" s="15" t="s">
        <v>21</v>
      </c>
      <c r="BK203" s="219">
        <f>ROUND(I203*H203,2)</f>
        <v>0</v>
      </c>
      <c r="BL203" s="15" t="s">
        <v>214</v>
      </c>
      <c r="BM203" s="15" t="s">
        <v>315</v>
      </c>
    </row>
    <row r="204" s="1" customFormat="1">
      <c r="B204" s="37"/>
      <c r="C204" s="38"/>
      <c r="D204" s="222" t="s">
        <v>174</v>
      </c>
      <c r="E204" s="38"/>
      <c r="F204" s="253" t="s">
        <v>311</v>
      </c>
      <c r="G204" s="38"/>
      <c r="H204" s="38"/>
      <c r="I204" s="130"/>
      <c r="J204" s="38"/>
      <c r="K204" s="38"/>
      <c r="L204" s="42"/>
      <c r="M204" s="254"/>
      <c r="N204" s="78"/>
      <c r="O204" s="78"/>
      <c r="P204" s="78"/>
      <c r="Q204" s="78"/>
      <c r="R204" s="78"/>
      <c r="S204" s="78"/>
      <c r="T204" s="79"/>
      <c r="AT204" s="15" t="s">
        <v>174</v>
      </c>
      <c r="AU204" s="15" t="s">
        <v>85</v>
      </c>
    </row>
    <row r="205" s="10" customFormat="1" ht="22.8" customHeight="1">
      <c r="B205" s="192"/>
      <c r="C205" s="193"/>
      <c r="D205" s="194" t="s">
        <v>75</v>
      </c>
      <c r="E205" s="206" t="s">
        <v>316</v>
      </c>
      <c r="F205" s="206" t="s">
        <v>317</v>
      </c>
      <c r="G205" s="193"/>
      <c r="H205" s="193"/>
      <c r="I205" s="196"/>
      <c r="J205" s="207">
        <f>BK205</f>
        <v>0</v>
      </c>
      <c r="K205" s="193"/>
      <c r="L205" s="198"/>
      <c r="M205" s="199"/>
      <c r="N205" s="200"/>
      <c r="O205" s="200"/>
      <c r="P205" s="201">
        <f>SUM(P206:P214)</f>
        <v>0</v>
      </c>
      <c r="Q205" s="200"/>
      <c r="R205" s="201">
        <f>SUM(R206:R214)</f>
        <v>0.35437999999999997</v>
      </c>
      <c r="S205" s="200"/>
      <c r="T205" s="202">
        <f>SUM(T206:T214)</f>
        <v>0</v>
      </c>
      <c r="AR205" s="203" t="s">
        <v>85</v>
      </c>
      <c r="AT205" s="204" t="s">
        <v>75</v>
      </c>
      <c r="AU205" s="204" t="s">
        <v>21</v>
      </c>
      <c r="AY205" s="203" t="s">
        <v>129</v>
      </c>
      <c r="BK205" s="205">
        <f>SUM(BK206:BK214)</f>
        <v>0</v>
      </c>
    </row>
    <row r="206" s="1" customFormat="1" ht="16.5" customHeight="1">
      <c r="B206" s="37"/>
      <c r="C206" s="208" t="s">
        <v>318</v>
      </c>
      <c r="D206" s="208" t="s">
        <v>132</v>
      </c>
      <c r="E206" s="209" t="s">
        <v>319</v>
      </c>
      <c r="F206" s="210" t="s">
        <v>320</v>
      </c>
      <c r="G206" s="211" t="s">
        <v>246</v>
      </c>
      <c r="H206" s="212">
        <v>26</v>
      </c>
      <c r="I206" s="213"/>
      <c r="J206" s="214">
        <f>ROUND(I206*H206,2)</f>
        <v>0</v>
      </c>
      <c r="K206" s="210" t="s">
        <v>136</v>
      </c>
      <c r="L206" s="42"/>
      <c r="M206" s="215" t="s">
        <v>1</v>
      </c>
      <c r="N206" s="216" t="s">
        <v>47</v>
      </c>
      <c r="O206" s="78"/>
      <c r="P206" s="217">
        <f>O206*H206</f>
        <v>0</v>
      </c>
      <c r="Q206" s="217">
        <v>0.01363</v>
      </c>
      <c r="R206" s="217">
        <f>Q206*H206</f>
        <v>0.35437999999999997</v>
      </c>
      <c r="S206" s="217">
        <v>0</v>
      </c>
      <c r="T206" s="218">
        <f>S206*H206</f>
        <v>0</v>
      </c>
      <c r="AR206" s="15" t="s">
        <v>214</v>
      </c>
      <c r="AT206" s="15" t="s">
        <v>132</v>
      </c>
      <c r="AU206" s="15" t="s">
        <v>85</v>
      </c>
      <c r="AY206" s="15" t="s">
        <v>129</v>
      </c>
      <c r="BE206" s="219">
        <f>IF(N206="základní",J206,0)</f>
        <v>0</v>
      </c>
      <c r="BF206" s="219">
        <f>IF(N206="snížená",J206,0)</f>
        <v>0</v>
      </c>
      <c r="BG206" s="219">
        <f>IF(N206="zákl. přenesená",J206,0)</f>
        <v>0</v>
      </c>
      <c r="BH206" s="219">
        <f>IF(N206="sníž. přenesená",J206,0)</f>
        <v>0</v>
      </c>
      <c r="BI206" s="219">
        <f>IF(N206="nulová",J206,0)</f>
        <v>0</v>
      </c>
      <c r="BJ206" s="15" t="s">
        <v>21</v>
      </c>
      <c r="BK206" s="219">
        <f>ROUND(I206*H206,2)</f>
        <v>0</v>
      </c>
      <c r="BL206" s="15" t="s">
        <v>214</v>
      </c>
      <c r="BM206" s="15" t="s">
        <v>321</v>
      </c>
    </row>
    <row r="207" s="1" customFormat="1">
      <c r="B207" s="37"/>
      <c r="C207" s="38"/>
      <c r="D207" s="222" t="s">
        <v>174</v>
      </c>
      <c r="E207" s="38"/>
      <c r="F207" s="253" t="s">
        <v>322</v>
      </c>
      <c r="G207" s="38"/>
      <c r="H207" s="38"/>
      <c r="I207" s="130"/>
      <c r="J207" s="38"/>
      <c r="K207" s="38"/>
      <c r="L207" s="42"/>
      <c r="M207" s="254"/>
      <c r="N207" s="78"/>
      <c r="O207" s="78"/>
      <c r="P207" s="78"/>
      <c r="Q207" s="78"/>
      <c r="R207" s="78"/>
      <c r="S207" s="78"/>
      <c r="T207" s="79"/>
      <c r="AT207" s="15" t="s">
        <v>174</v>
      </c>
      <c r="AU207" s="15" t="s">
        <v>85</v>
      </c>
    </row>
    <row r="208" s="11" customFormat="1">
      <c r="B208" s="220"/>
      <c r="C208" s="221"/>
      <c r="D208" s="222" t="s">
        <v>139</v>
      </c>
      <c r="E208" s="223" t="s">
        <v>1</v>
      </c>
      <c r="F208" s="224" t="s">
        <v>323</v>
      </c>
      <c r="G208" s="221"/>
      <c r="H208" s="223" t="s">
        <v>1</v>
      </c>
      <c r="I208" s="225"/>
      <c r="J208" s="221"/>
      <c r="K208" s="221"/>
      <c r="L208" s="226"/>
      <c r="M208" s="227"/>
      <c r="N208" s="228"/>
      <c r="O208" s="228"/>
      <c r="P208" s="228"/>
      <c r="Q208" s="228"/>
      <c r="R208" s="228"/>
      <c r="S208" s="228"/>
      <c r="T208" s="229"/>
      <c r="AT208" s="230" t="s">
        <v>139</v>
      </c>
      <c r="AU208" s="230" t="s">
        <v>85</v>
      </c>
      <c r="AV208" s="11" t="s">
        <v>21</v>
      </c>
      <c r="AW208" s="11" t="s">
        <v>38</v>
      </c>
      <c r="AX208" s="11" t="s">
        <v>76</v>
      </c>
      <c r="AY208" s="230" t="s">
        <v>129</v>
      </c>
    </row>
    <row r="209" s="12" customFormat="1">
      <c r="B209" s="231"/>
      <c r="C209" s="232"/>
      <c r="D209" s="222" t="s">
        <v>139</v>
      </c>
      <c r="E209" s="233" t="s">
        <v>1</v>
      </c>
      <c r="F209" s="234" t="s">
        <v>324</v>
      </c>
      <c r="G209" s="232"/>
      <c r="H209" s="235">
        <v>26</v>
      </c>
      <c r="I209" s="236"/>
      <c r="J209" s="232"/>
      <c r="K209" s="232"/>
      <c r="L209" s="237"/>
      <c r="M209" s="238"/>
      <c r="N209" s="239"/>
      <c r="O209" s="239"/>
      <c r="P209" s="239"/>
      <c r="Q209" s="239"/>
      <c r="R209" s="239"/>
      <c r="S209" s="239"/>
      <c r="T209" s="240"/>
      <c r="AT209" s="241" t="s">
        <v>139</v>
      </c>
      <c r="AU209" s="241" t="s">
        <v>85</v>
      </c>
      <c r="AV209" s="12" t="s">
        <v>85</v>
      </c>
      <c r="AW209" s="12" t="s">
        <v>38</v>
      </c>
      <c r="AX209" s="12" t="s">
        <v>76</v>
      </c>
      <c r="AY209" s="241" t="s">
        <v>129</v>
      </c>
    </row>
    <row r="210" s="13" customFormat="1">
      <c r="B210" s="242"/>
      <c r="C210" s="243"/>
      <c r="D210" s="222" t="s">
        <v>139</v>
      </c>
      <c r="E210" s="244" t="s">
        <v>1</v>
      </c>
      <c r="F210" s="245" t="s">
        <v>143</v>
      </c>
      <c r="G210" s="243"/>
      <c r="H210" s="246">
        <v>26</v>
      </c>
      <c r="I210" s="247"/>
      <c r="J210" s="243"/>
      <c r="K210" s="243"/>
      <c r="L210" s="248"/>
      <c r="M210" s="249"/>
      <c r="N210" s="250"/>
      <c r="O210" s="250"/>
      <c r="P210" s="250"/>
      <c r="Q210" s="250"/>
      <c r="R210" s="250"/>
      <c r="S210" s="250"/>
      <c r="T210" s="251"/>
      <c r="AT210" s="252" t="s">
        <v>139</v>
      </c>
      <c r="AU210" s="252" t="s">
        <v>85</v>
      </c>
      <c r="AV210" s="13" t="s">
        <v>137</v>
      </c>
      <c r="AW210" s="13" t="s">
        <v>38</v>
      </c>
      <c r="AX210" s="13" t="s">
        <v>21</v>
      </c>
      <c r="AY210" s="252" t="s">
        <v>129</v>
      </c>
    </row>
    <row r="211" s="1" customFormat="1" ht="16.5" customHeight="1">
      <c r="B211" s="37"/>
      <c r="C211" s="208" t="s">
        <v>325</v>
      </c>
      <c r="D211" s="208" t="s">
        <v>132</v>
      </c>
      <c r="E211" s="209" t="s">
        <v>326</v>
      </c>
      <c r="F211" s="210" t="s">
        <v>327</v>
      </c>
      <c r="G211" s="211" t="s">
        <v>268</v>
      </c>
      <c r="H211" s="212">
        <v>0.35399999999999998</v>
      </c>
      <c r="I211" s="213"/>
      <c r="J211" s="214">
        <f>ROUND(I211*H211,2)</f>
        <v>0</v>
      </c>
      <c r="K211" s="210" t="s">
        <v>136</v>
      </c>
      <c r="L211" s="42"/>
      <c r="M211" s="215" t="s">
        <v>1</v>
      </c>
      <c r="N211" s="216" t="s">
        <v>47</v>
      </c>
      <c r="O211" s="78"/>
      <c r="P211" s="217">
        <f>O211*H211</f>
        <v>0</v>
      </c>
      <c r="Q211" s="217">
        <v>0</v>
      </c>
      <c r="R211" s="217">
        <f>Q211*H211</f>
        <v>0</v>
      </c>
      <c r="S211" s="217">
        <v>0</v>
      </c>
      <c r="T211" s="218">
        <f>S211*H211</f>
        <v>0</v>
      </c>
      <c r="AR211" s="15" t="s">
        <v>214</v>
      </c>
      <c r="AT211" s="15" t="s">
        <v>132</v>
      </c>
      <c r="AU211" s="15" t="s">
        <v>85</v>
      </c>
      <c r="AY211" s="15" t="s">
        <v>129</v>
      </c>
      <c r="BE211" s="219">
        <f>IF(N211="základní",J211,0)</f>
        <v>0</v>
      </c>
      <c r="BF211" s="219">
        <f>IF(N211="snížená",J211,0)</f>
        <v>0</v>
      </c>
      <c r="BG211" s="219">
        <f>IF(N211="zákl. přenesená",J211,0)</f>
        <v>0</v>
      </c>
      <c r="BH211" s="219">
        <f>IF(N211="sníž. přenesená",J211,0)</f>
        <v>0</v>
      </c>
      <c r="BI211" s="219">
        <f>IF(N211="nulová",J211,0)</f>
        <v>0</v>
      </c>
      <c r="BJ211" s="15" t="s">
        <v>21</v>
      </c>
      <c r="BK211" s="219">
        <f>ROUND(I211*H211,2)</f>
        <v>0</v>
      </c>
      <c r="BL211" s="15" t="s">
        <v>214</v>
      </c>
      <c r="BM211" s="15" t="s">
        <v>328</v>
      </c>
    </row>
    <row r="212" s="1" customFormat="1">
      <c r="B212" s="37"/>
      <c r="C212" s="38"/>
      <c r="D212" s="222" t="s">
        <v>174</v>
      </c>
      <c r="E212" s="38"/>
      <c r="F212" s="253" t="s">
        <v>329</v>
      </c>
      <c r="G212" s="38"/>
      <c r="H212" s="38"/>
      <c r="I212" s="130"/>
      <c r="J212" s="38"/>
      <c r="K212" s="38"/>
      <c r="L212" s="42"/>
      <c r="M212" s="254"/>
      <c r="N212" s="78"/>
      <c r="O212" s="78"/>
      <c r="P212" s="78"/>
      <c r="Q212" s="78"/>
      <c r="R212" s="78"/>
      <c r="S212" s="78"/>
      <c r="T212" s="79"/>
      <c r="AT212" s="15" t="s">
        <v>174</v>
      </c>
      <c r="AU212" s="15" t="s">
        <v>85</v>
      </c>
    </row>
    <row r="213" s="1" customFormat="1" ht="16.5" customHeight="1">
      <c r="B213" s="37"/>
      <c r="C213" s="208" t="s">
        <v>330</v>
      </c>
      <c r="D213" s="208" t="s">
        <v>132</v>
      </c>
      <c r="E213" s="209" t="s">
        <v>331</v>
      </c>
      <c r="F213" s="210" t="s">
        <v>332</v>
      </c>
      <c r="G213" s="211" t="s">
        <v>268</v>
      </c>
      <c r="H213" s="212">
        <v>0.35399999999999998</v>
      </c>
      <c r="I213" s="213"/>
      <c r="J213" s="214">
        <f>ROUND(I213*H213,2)</f>
        <v>0</v>
      </c>
      <c r="K213" s="210" t="s">
        <v>136</v>
      </c>
      <c r="L213" s="42"/>
      <c r="M213" s="215" t="s">
        <v>1</v>
      </c>
      <c r="N213" s="216" t="s">
        <v>47</v>
      </c>
      <c r="O213" s="78"/>
      <c r="P213" s="217">
        <f>O213*H213</f>
        <v>0</v>
      </c>
      <c r="Q213" s="217">
        <v>0</v>
      </c>
      <c r="R213" s="217">
        <f>Q213*H213</f>
        <v>0</v>
      </c>
      <c r="S213" s="217">
        <v>0</v>
      </c>
      <c r="T213" s="218">
        <f>S213*H213</f>
        <v>0</v>
      </c>
      <c r="AR213" s="15" t="s">
        <v>214</v>
      </c>
      <c r="AT213" s="15" t="s">
        <v>132</v>
      </c>
      <c r="AU213" s="15" t="s">
        <v>85</v>
      </c>
      <c r="AY213" s="15" t="s">
        <v>129</v>
      </c>
      <c r="BE213" s="219">
        <f>IF(N213="základní",J213,0)</f>
        <v>0</v>
      </c>
      <c r="BF213" s="219">
        <f>IF(N213="snížená",J213,0)</f>
        <v>0</v>
      </c>
      <c r="BG213" s="219">
        <f>IF(N213="zákl. přenesená",J213,0)</f>
        <v>0</v>
      </c>
      <c r="BH213" s="219">
        <f>IF(N213="sníž. přenesená",J213,0)</f>
        <v>0</v>
      </c>
      <c r="BI213" s="219">
        <f>IF(N213="nulová",J213,0)</f>
        <v>0</v>
      </c>
      <c r="BJ213" s="15" t="s">
        <v>21</v>
      </c>
      <c r="BK213" s="219">
        <f>ROUND(I213*H213,2)</f>
        <v>0</v>
      </c>
      <c r="BL213" s="15" t="s">
        <v>214</v>
      </c>
      <c r="BM213" s="15" t="s">
        <v>333</v>
      </c>
    </row>
    <row r="214" s="1" customFormat="1">
      <c r="B214" s="37"/>
      <c r="C214" s="38"/>
      <c r="D214" s="222" t="s">
        <v>174</v>
      </c>
      <c r="E214" s="38"/>
      <c r="F214" s="253" t="s">
        <v>329</v>
      </c>
      <c r="G214" s="38"/>
      <c r="H214" s="38"/>
      <c r="I214" s="130"/>
      <c r="J214" s="38"/>
      <c r="K214" s="38"/>
      <c r="L214" s="42"/>
      <c r="M214" s="254"/>
      <c r="N214" s="78"/>
      <c r="O214" s="78"/>
      <c r="P214" s="78"/>
      <c r="Q214" s="78"/>
      <c r="R214" s="78"/>
      <c r="S214" s="78"/>
      <c r="T214" s="79"/>
      <c r="AT214" s="15" t="s">
        <v>174</v>
      </c>
      <c r="AU214" s="15" t="s">
        <v>85</v>
      </c>
    </row>
    <row r="215" s="10" customFormat="1" ht="22.8" customHeight="1">
      <c r="B215" s="192"/>
      <c r="C215" s="193"/>
      <c r="D215" s="194" t="s">
        <v>75</v>
      </c>
      <c r="E215" s="206" t="s">
        <v>334</v>
      </c>
      <c r="F215" s="206" t="s">
        <v>335</v>
      </c>
      <c r="G215" s="193"/>
      <c r="H215" s="193"/>
      <c r="I215" s="196"/>
      <c r="J215" s="207">
        <f>BK215</f>
        <v>0</v>
      </c>
      <c r="K215" s="193"/>
      <c r="L215" s="198"/>
      <c r="M215" s="199"/>
      <c r="N215" s="200"/>
      <c r="O215" s="200"/>
      <c r="P215" s="201">
        <f>SUM(P216:P222)</f>
        <v>0</v>
      </c>
      <c r="Q215" s="200"/>
      <c r="R215" s="201">
        <f>SUM(R216:R222)</f>
        <v>0.0074114999999999997</v>
      </c>
      <c r="S215" s="200"/>
      <c r="T215" s="202">
        <f>SUM(T216:T222)</f>
        <v>0</v>
      </c>
      <c r="AR215" s="203" t="s">
        <v>85</v>
      </c>
      <c r="AT215" s="204" t="s">
        <v>75</v>
      </c>
      <c r="AU215" s="204" t="s">
        <v>21</v>
      </c>
      <c r="AY215" s="203" t="s">
        <v>129</v>
      </c>
      <c r="BK215" s="205">
        <f>SUM(BK216:BK222)</f>
        <v>0</v>
      </c>
    </row>
    <row r="216" s="1" customFormat="1" ht="16.5" customHeight="1">
      <c r="B216" s="37"/>
      <c r="C216" s="208" t="s">
        <v>336</v>
      </c>
      <c r="D216" s="208" t="s">
        <v>132</v>
      </c>
      <c r="E216" s="209" t="s">
        <v>337</v>
      </c>
      <c r="F216" s="210" t="s">
        <v>338</v>
      </c>
      <c r="G216" s="211" t="s">
        <v>246</v>
      </c>
      <c r="H216" s="212">
        <v>12.15</v>
      </c>
      <c r="I216" s="213"/>
      <c r="J216" s="214">
        <f>ROUND(I216*H216,2)</f>
        <v>0</v>
      </c>
      <c r="K216" s="210" t="s">
        <v>136</v>
      </c>
      <c r="L216" s="42"/>
      <c r="M216" s="215" t="s">
        <v>1</v>
      </c>
      <c r="N216" s="216" t="s">
        <v>47</v>
      </c>
      <c r="O216" s="78"/>
      <c r="P216" s="217">
        <f>O216*H216</f>
        <v>0</v>
      </c>
      <c r="Q216" s="217">
        <v>0.00060999999999999997</v>
      </c>
      <c r="R216" s="217">
        <f>Q216*H216</f>
        <v>0.0074114999999999997</v>
      </c>
      <c r="S216" s="217">
        <v>0</v>
      </c>
      <c r="T216" s="218">
        <f>S216*H216</f>
        <v>0</v>
      </c>
      <c r="AR216" s="15" t="s">
        <v>214</v>
      </c>
      <c r="AT216" s="15" t="s">
        <v>132</v>
      </c>
      <c r="AU216" s="15" t="s">
        <v>85</v>
      </c>
      <c r="AY216" s="15" t="s">
        <v>129</v>
      </c>
      <c r="BE216" s="219">
        <f>IF(N216="základní",J216,0)</f>
        <v>0</v>
      </c>
      <c r="BF216" s="219">
        <f>IF(N216="snížená",J216,0)</f>
        <v>0</v>
      </c>
      <c r="BG216" s="219">
        <f>IF(N216="zákl. přenesená",J216,0)</f>
        <v>0</v>
      </c>
      <c r="BH216" s="219">
        <f>IF(N216="sníž. přenesená",J216,0)</f>
        <v>0</v>
      </c>
      <c r="BI216" s="219">
        <f>IF(N216="nulová",J216,0)</f>
        <v>0</v>
      </c>
      <c r="BJ216" s="15" t="s">
        <v>21</v>
      </c>
      <c r="BK216" s="219">
        <f>ROUND(I216*H216,2)</f>
        <v>0</v>
      </c>
      <c r="BL216" s="15" t="s">
        <v>214</v>
      </c>
      <c r="BM216" s="15" t="s">
        <v>339</v>
      </c>
    </row>
    <row r="217" s="12" customFormat="1">
      <c r="B217" s="231"/>
      <c r="C217" s="232"/>
      <c r="D217" s="222" t="s">
        <v>139</v>
      </c>
      <c r="E217" s="233" t="s">
        <v>1</v>
      </c>
      <c r="F217" s="234" t="s">
        <v>340</v>
      </c>
      <c r="G217" s="232"/>
      <c r="H217" s="235">
        <v>12.15</v>
      </c>
      <c r="I217" s="236"/>
      <c r="J217" s="232"/>
      <c r="K217" s="232"/>
      <c r="L217" s="237"/>
      <c r="M217" s="238"/>
      <c r="N217" s="239"/>
      <c r="O217" s="239"/>
      <c r="P217" s="239"/>
      <c r="Q217" s="239"/>
      <c r="R217" s="239"/>
      <c r="S217" s="239"/>
      <c r="T217" s="240"/>
      <c r="AT217" s="241" t="s">
        <v>139</v>
      </c>
      <c r="AU217" s="241" t="s">
        <v>85</v>
      </c>
      <c r="AV217" s="12" t="s">
        <v>85</v>
      </c>
      <c r="AW217" s="12" t="s">
        <v>38</v>
      </c>
      <c r="AX217" s="12" t="s">
        <v>76</v>
      </c>
      <c r="AY217" s="241" t="s">
        <v>129</v>
      </c>
    </row>
    <row r="218" s="13" customFormat="1">
      <c r="B218" s="242"/>
      <c r="C218" s="243"/>
      <c r="D218" s="222" t="s">
        <v>139</v>
      </c>
      <c r="E218" s="244" t="s">
        <v>1</v>
      </c>
      <c r="F218" s="245" t="s">
        <v>143</v>
      </c>
      <c r="G218" s="243"/>
      <c r="H218" s="246">
        <v>12.15</v>
      </c>
      <c r="I218" s="247"/>
      <c r="J218" s="243"/>
      <c r="K218" s="243"/>
      <c r="L218" s="248"/>
      <c r="M218" s="249"/>
      <c r="N218" s="250"/>
      <c r="O218" s="250"/>
      <c r="P218" s="250"/>
      <c r="Q218" s="250"/>
      <c r="R218" s="250"/>
      <c r="S218" s="250"/>
      <c r="T218" s="251"/>
      <c r="AT218" s="252" t="s">
        <v>139</v>
      </c>
      <c r="AU218" s="252" t="s">
        <v>85</v>
      </c>
      <c r="AV218" s="13" t="s">
        <v>137</v>
      </c>
      <c r="AW218" s="13" t="s">
        <v>38</v>
      </c>
      <c r="AX218" s="13" t="s">
        <v>21</v>
      </c>
      <c r="AY218" s="252" t="s">
        <v>129</v>
      </c>
    </row>
    <row r="219" s="1" customFormat="1" ht="16.5" customHeight="1">
      <c r="B219" s="37"/>
      <c r="C219" s="208" t="s">
        <v>341</v>
      </c>
      <c r="D219" s="208" t="s">
        <v>132</v>
      </c>
      <c r="E219" s="209" t="s">
        <v>342</v>
      </c>
      <c r="F219" s="210" t="s">
        <v>343</v>
      </c>
      <c r="G219" s="211" t="s">
        <v>268</v>
      </c>
      <c r="H219" s="212">
        <v>0.0070000000000000001</v>
      </c>
      <c r="I219" s="213"/>
      <c r="J219" s="214">
        <f>ROUND(I219*H219,2)</f>
        <v>0</v>
      </c>
      <c r="K219" s="210" t="s">
        <v>136</v>
      </c>
      <c r="L219" s="42"/>
      <c r="M219" s="215" t="s">
        <v>1</v>
      </c>
      <c r="N219" s="216" t="s">
        <v>47</v>
      </c>
      <c r="O219" s="78"/>
      <c r="P219" s="217">
        <f>O219*H219</f>
        <v>0</v>
      </c>
      <c r="Q219" s="217">
        <v>0</v>
      </c>
      <c r="R219" s="217">
        <f>Q219*H219</f>
        <v>0</v>
      </c>
      <c r="S219" s="217">
        <v>0</v>
      </c>
      <c r="T219" s="218">
        <f>S219*H219</f>
        <v>0</v>
      </c>
      <c r="AR219" s="15" t="s">
        <v>214</v>
      </c>
      <c r="AT219" s="15" t="s">
        <v>132</v>
      </c>
      <c r="AU219" s="15" t="s">
        <v>85</v>
      </c>
      <c r="AY219" s="15" t="s">
        <v>129</v>
      </c>
      <c r="BE219" s="219">
        <f>IF(N219="základní",J219,0)</f>
        <v>0</v>
      </c>
      <c r="BF219" s="219">
        <f>IF(N219="snížená",J219,0)</f>
        <v>0</v>
      </c>
      <c r="BG219" s="219">
        <f>IF(N219="zákl. přenesená",J219,0)</f>
        <v>0</v>
      </c>
      <c r="BH219" s="219">
        <f>IF(N219="sníž. přenesená",J219,0)</f>
        <v>0</v>
      </c>
      <c r="BI219" s="219">
        <f>IF(N219="nulová",J219,0)</f>
        <v>0</v>
      </c>
      <c r="BJ219" s="15" t="s">
        <v>21</v>
      </c>
      <c r="BK219" s="219">
        <f>ROUND(I219*H219,2)</f>
        <v>0</v>
      </c>
      <c r="BL219" s="15" t="s">
        <v>214</v>
      </c>
      <c r="BM219" s="15" t="s">
        <v>344</v>
      </c>
    </row>
    <row r="220" s="1" customFormat="1">
      <c r="B220" s="37"/>
      <c r="C220" s="38"/>
      <c r="D220" s="222" t="s">
        <v>174</v>
      </c>
      <c r="E220" s="38"/>
      <c r="F220" s="253" t="s">
        <v>345</v>
      </c>
      <c r="G220" s="38"/>
      <c r="H220" s="38"/>
      <c r="I220" s="130"/>
      <c r="J220" s="38"/>
      <c r="K220" s="38"/>
      <c r="L220" s="42"/>
      <c r="M220" s="254"/>
      <c r="N220" s="78"/>
      <c r="O220" s="78"/>
      <c r="P220" s="78"/>
      <c r="Q220" s="78"/>
      <c r="R220" s="78"/>
      <c r="S220" s="78"/>
      <c r="T220" s="79"/>
      <c r="AT220" s="15" t="s">
        <v>174</v>
      </c>
      <c r="AU220" s="15" t="s">
        <v>85</v>
      </c>
    </row>
    <row r="221" s="1" customFormat="1" ht="16.5" customHeight="1">
      <c r="B221" s="37"/>
      <c r="C221" s="208" t="s">
        <v>346</v>
      </c>
      <c r="D221" s="208" t="s">
        <v>132</v>
      </c>
      <c r="E221" s="209" t="s">
        <v>347</v>
      </c>
      <c r="F221" s="210" t="s">
        <v>348</v>
      </c>
      <c r="G221" s="211" t="s">
        <v>268</v>
      </c>
      <c r="H221" s="212">
        <v>0.0070000000000000001</v>
      </c>
      <c r="I221" s="213"/>
      <c r="J221" s="214">
        <f>ROUND(I221*H221,2)</f>
        <v>0</v>
      </c>
      <c r="K221" s="210" t="s">
        <v>136</v>
      </c>
      <c r="L221" s="42"/>
      <c r="M221" s="215" t="s">
        <v>1</v>
      </c>
      <c r="N221" s="216" t="s">
        <v>47</v>
      </c>
      <c r="O221" s="78"/>
      <c r="P221" s="217">
        <f>O221*H221</f>
        <v>0</v>
      </c>
      <c r="Q221" s="217">
        <v>0</v>
      </c>
      <c r="R221" s="217">
        <f>Q221*H221</f>
        <v>0</v>
      </c>
      <c r="S221" s="217">
        <v>0</v>
      </c>
      <c r="T221" s="218">
        <f>S221*H221</f>
        <v>0</v>
      </c>
      <c r="AR221" s="15" t="s">
        <v>214</v>
      </c>
      <c r="AT221" s="15" t="s">
        <v>132</v>
      </c>
      <c r="AU221" s="15" t="s">
        <v>85</v>
      </c>
      <c r="AY221" s="15" t="s">
        <v>129</v>
      </c>
      <c r="BE221" s="219">
        <f>IF(N221="základní",J221,0)</f>
        <v>0</v>
      </c>
      <c r="BF221" s="219">
        <f>IF(N221="snížená",J221,0)</f>
        <v>0</v>
      </c>
      <c r="BG221" s="219">
        <f>IF(N221="zákl. přenesená",J221,0)</f>
        <v>0</v>
      </c>
      <c r="BH221" s="219">
        <f>IF(N221="sníž. přenesená",J221,0)</f>
        <v>0</v>
      </c>
      <c r="BI221" s="219">
        <f>IF(N221="nulová",J221,0)</f>
        <v>0</v>
      </c>
      <c r="BJ221" s="15" t="s">
        <v>21</v>
      </c>
      <c r="BK221" s="219">
        <f>ROUND(I221*H221,2)</f>
        <v>0</v>
      </c>
      <c r="BL221" s="15" t="s">
        <v>214</v>
      </c>
      <c r="BM221" s="15" t="s">
        <v>349</v>
      </c>
    </row>
    <row r="222" s="1" customFormat="1">
      <c r="B222" s="37"/>
      <c r="C222" s="38"/>
      <c r="D222" s="222" t="s">
        <v>174</v>
      </c>
      <c r="E222" s="38"/>
      <c r="F222" s="253" t="s">
        <v>345</v>
      </c>
      <c r="G222" s="38"/>
      <c r="H222" s="38"/>
      <c r="I222" s="130"/>
      <c r="J222" s="38"/>
      <c r="K222" s="38"/>
      <c r="L222" s="42"/>
      <c r="M222" s="254"/>
      <c r="N222" s="78"/>
      <c r="O222" s="78"/>
      <c r="P222" s="78"/>
      <c r="Q222" s="78"/>
      <c r="R222" s="78"/>
      <c r="S222" s="78"/>
      <c r="T222" s="79"/>
      <c r="AT222" s="15" t="s">
        <v>174</v>
      </c>
      <c r="AU222" s="15" t="s">
        <v>85</v>
      </c>
    </row>
    <row r="223" s="10" customFormat="1" ht="22.8" customHeight="1">
      <c r="B223" s="192"/>
      <c r="C223" s="193"/>
      <c r="D223" s="194" t="s">
        <v>75</v>
      </c>
      <c r="E223" s="206" t="s">
        <v>350</v>
      </c>
      <c r="F223" s="206" t="s">
        <v>351</v>
      </c>
      <c r="G223" s="193"/>
      <c r="H223" s="193"/>
      <c r="I223" s="196"/>
      <c r="J223" s="207">
        <f>BK223</f>
        <v>0</v>
      </c>
      <c r="K223" s="193"/>
      <c r="L223" s="198"/>
      <c r="M223" s="199"/>
      <c r="N223" s="200"/>
      <c r="O223" s="200"/>
      <c r="P223" s="201">
        <f>SUM(P224:P228)</f>
        <v>0</v>
      </c>
      <c r="Q223" s="200"/>
      <c r="R223" s="201">
        <f>SUM(R224:R228)</f>
        <v>0.01</v>
      </c>
      <c r="S223" s="200"/>
      <c r="T223" s="202">
        <f>SUM(T224:T228)</f>
        <v>0.012999999999999999</v>
      </c>
      <c r="AR223" s="203" t="s">
        <v>85</v>
      </c>
      <c r="AT223" s="204" t="s">
        <v>75</v>
      </c>
      <c r="AU223" s="204" t="s">
        <v>21</v>
      </c>
      <c r="AY223" s="203" t="s">
        <v>129</v>
      </c>
      <c r="BK223" s="205">
        <f>SUM(BK224:BK228)</f>
        <v>0</v>
      </c>
    </row>
    <row r="224" s="1" customFormat="1" ht="16.5" customHeight="1">
      <c r="B224" s="37"/>
      <c r="C224" s="208" t="s">
        <v>352</v>
      </c>
      <c r="D224" s="208" t="s">
        <v>132</v>
      </c>
      <c r="E224" s="209" t="s">
        <v>353</v>
      </c>
      <c r="F224" s="210" t="s">
        <v>354</v>
      </c>
      <c r="G224" s="211" t="s">
        <v>155</v>
      </c>
      <c r="H224" s="212">
        <v>1</v>
      </c>
      <c r="I224" s="213"/>
      <c r="J224" s="214">
        <f>ROUND(I224*H224,2)</f>
        <v>0</v>
      </c>
      <c r="K224" s="210" t="s">
        <v>1</v>
      </c>
      <c r="L224" s="42"/>
      <c r="M224" s="215" t="s">
        <v>1</v>
      </c>
      <c r="N224" s="216" t="s">
        <v>47</v>
      </c>
      <c r="O224" s="78"/>
      <c r="P224" s="217">
        <f>O224*H224</f>
        <v>0</v>
      </c>
      <c r="Q224" s="217">
        <v>0.01</v>
      </c>
      <c r="R224" s="217">
        <f>Q224*H224</f>
        <v>0.01</v>
      </c>
      <c r="S224" s="217">
        <v>0</v>
      </c>
      <c r="T224" s="218">
        <f>S224*H224</f>
        <v>0</v>
      </c>
      <c r="AR224" s="15" t="s">
        <v>214</v>
      </c>
      <c r="AT224" s="15" t="s">
        <v>132</v>
      </c>
      <c r="AU224" s="15" t="s">
        <v>85</v>
      </c>
      <c r="AY224" s="15" t="s">
        <v>129</v>
      </c>
      <c r="BE224" s="219">
        <f>IF(N224="základní",J224,0)</f>
        <v>0</v>
      </c>
      <c r="BF224" s="219">
        <f>IF(N224="snížená",J224,0)</f>
        <v>0</v>
      </c>
      <c r="BG224" s="219">
        <f>IF(N224="zákl. přenesená",J224,0)</f>
        <v>0</v>
      </c>
      <c r="BH224" s="219">
        <f>IF(N224="sníž. přenesená",J224,0)</f>
        <v>0</v>
      </c>
      <c r="BI224" s="219">
        <f>IF(N224="nulová",J224,0)</f>
        <v>0</v>
      </c>
      <c r="BJ224" s="15" t="s">
        <v>21</v>
      </c>
      <c r="BK224" s="219">
        <f>ROUND(I224*H224,2)</f>
        <v>0</v>
      </c>
      <c r="BL224" s="15" t="s">
        <v>214</v>
      </c>
      <c r="BM224" s="15" t="s">
        <v>355</v>
      </c>
    </row>
    <row r="225" s="1" customFormat="1" ht="16.5" customHeight="1">
      <c r="B225" s="37"/>
      <c r="C225" s="208" t="s">
        <v>356</v>
      </c>
      <c r="D225" s="208" t="s">
        <v>132</v>
      </c>
      <c r="E225" s="209" t="s">
        <v>357</v>
      </c>
      <c r="F225" s="210" t="s">
        <v>358</v>
      </c>
      <c r="G225" s="211" t="s">
        <v>155</v>
      </c>
      <c r="H225" s="212">
        <v>1</v>
      </c>
      <c r="I225" s="213"/>
      <c r="J225" s="214">
        <f>ROUND(I225*H225,2)</f>
        <v>0</v>
      </c>
      <c r="K225" s="210" t="s">
        <v>136</v>
      </c>
      <c r="L225" s="42"/>
      <c r="M225" s="215" t="s">
        <v>1</v>
      </c>
      <c r="N225" s="216" t="s">
        <v>47</v>
      </c>
      <c r="O225" s="78"/>
      <c r="P225" s="217">
        <f>O225*H225</f>
        <v>0</v>
      </c>
      <c r="Q225" s="217">
        <v>0</v>
      </c>
      <c r="R225" s="217">
        <f>Q225*H225</f>
        <v>0</v>
      </c>
      <c r="S225" s="217">
        <v>0.012999999999999999</v>
      </c>
      <c r="T225" s="218">
        <f>S225*H225</f>
        <v>0.012999999999999999</v>
      </c>
      <c r="AR225" s="15" t="s">
        <v>214</v>
      </c>
      <c r="AT225" s="15" t="s">
        <v>132</v>
      </c>
      <c r="AU225" s="15" t="s">
        <v>85</v>
      </c>
      <c r="AY225" s="15" t="s">
        <v>129</v>
      </c>
      <c r="BE225" s="219">
        <f>IF(N225="základní",J225,0)</f>
        <v>0</v>
      </c>
      <c r="BF225" s="219">
        <f>IF(N225="snížená",J225,0)</f>
        <v>0</v>
      </c>
      <c r="BG225" s="219">
        <f>IF(N225="zákl. přenesená",J225,0)</f>
        <v>0</v>
      </c>
      <c r="BH225" s="219">
        <f>IF(N225="sníž. přenesená",J225,0)</f>
        <v>0</v>
      </c>
      <c r="BI225" s="219">
        <f>IF(N225="nulová",J225,0)</f>
        <v>0</v>
      </c>
      <c r="BJ225" s="15" t="s">
        <v>21</v>
      </c>
      <c r="BK225" s="219">
        <f>ROUND(I225*H225,2)</f>
        <v>0</v>
      </c>
      <c r="BL225" s="15" t="s">
        <v>214</v>
      </c>
      <c r="BM225" s="15" t="s">
        <v>359</v>
      </c>
    </row>
    <row r="226" s="11" customFormat="1">
      <c r="B226" s="220"/>
      <c r="C226" s="221"/>
      <c r="D226" s="222" t="s">
        <v>139</v>
      </c>
      <c r="E226" s="223" t="s">
        <v>1</v>
      </c>
      <c r="F226" s="224" t="s">
        <v>360</v>
      </c>
      <c r="G226" s="221"/>
      <c r="H226" s="223" t="s">
        <v>1</v>
      </c>
      <c r="I226" s="225"/>
      <c r="J226" s="221"/>
      <c r="K226" s="221"/>
      <c r="L226" s="226"/>
      <c r="M226" s="227"/>
      <c r="N226" s="228"/>
      <c r="O226" s="228"/>
      <c r="P226" s="228"/>
      <c r="Q226" s="228"/>
      <c r="R226" s="228"/>
      <c r="S226" s="228"/>
      <c r="T226" s="229"/>
      <c r="AT226" s="230" t="s">
        <v>139</v>
      </c>
      <c r="AU226" s="230" t="s">
        <v>85</v>
      </c>
      <c r="AV226" s="11" t="s">
        <v>21</v>
      </c>
      <c r="AW226" s="11" t="s">
        <v>38</v>
      </c>
      <c r="AX226" s="11" t="s">
        <v>76</v>
      </c>
      <c r="AY226" s="230" t="s">
        <v>129</v>
      </c>
    </row>
    <row r="227" s="12" customFormat="1">
      <c r="B227" s="231"/>
      <c r="C227" s="232"/>
      <c r="D227" s="222" t="s">
        <v>139</v>
      </c>
      <c r="E227" s="233" t="s">
        <v>1</v>
      </c>
      <c r="F227" s="234" t="s">
        <v>21</v>
      </c>
      <c r="G227" s="232"/>
      <c r="H227" s="235">
        <v>1</v>
      </c>
      <c r="I227" s="236"/>
      <c r="J227" s="232"/>
      <c r="K227" s="232"/>
      <c r="L227" s="237"/>
      <c r="M227" s="238"/>
      <c r="N227" s="239"/>
      <c r="O227" s="239"/>
      <c r="P227" s="239"/>
      <c r="Q227" s="239"/>
      <c r="R227" s="239"/>
      <c r="S227" s="239"/>
      <c r="T227" s="240"/>
      <c r="AT227" s="241" t="s">
        <v>139</v>
      </c>
      <c r="AU227" s="241" t="s">
        <v>85</v>
      </c>
      <c r="AV227" s="12" t="s">
        <v>85</v>
      </c>
      <c r="AW227" s="12" t="s">
        <v>38</v>
      </c>
      <c r="AX227" s="12" t="s">
        <v>76</v>
      </c>
      <c r="AY227" s="241" t="s">
        <v>129</v>
      </c>
    </row>
    <row r="228" s="13" customFormat="1">
      <c r="B228" s="242"/>
      <c r="C228" s="243"/>
      <c r="D228" s="222" t="s">
        <v>139</v>
      </c>
      <c r="E228" s="244" t="s">
        <v>1</v>
      </c>
      <c r="F228" s="245" t="s">
        <v>143</v>
      </c>
      <c r="G228" s="243"/>
      <c r="H228" s="246">
        <v>1</v>
      </c>
      <c r="I228" s="247"/>
      <c r="J228" s="243"/>
      <c r="K228" s="243"/>
      <c r="L228" s="248"/>
      <c r="M228" s="249"/>
      <c r="N228" s="250"/>
      <c r="O228" s="250"/>
      <c r="P228" s="250"/>
      <c r="Q228" s="250"/>
      <c r="R228" s="250"/>
      <c r="S228" s="250"/>
      <c r="T228" s="251"/>
      <c r="AT228" s="252" t="s">
        <v>139</v>
      </c>
      <c r="AU228" s="252" t="s">
        <v>85</v>
      </c>
      <c r="AV228" s="13" t="s">
        <v>137</v>
      </c>
      <c r="AW228" s="13" t="s">
        <v>38</v>
      </c>
      <c r="AX228" s="13" t="s">
        <v>21</v>
      </c>
      <c r="AY228" s="252" t="s">
        <v>129</v>
      </c>
    </row>
    <row r="229" s="10" customFormat="1" ht="25.92" customHeight="1">
      <c r="B229" s="192"/>
      <c r="C229" s="193"/>
      <c r="D229" s="194" t="s">
        <v>75</v>
      </c>
      <c r="E229" s="195" t="s">
        <v>232</v>
      </c>
      <c r="F229" s="195" t="s">
        <v>361</v>
      </c>
      <c r="G229" s="193"/>
      <c r="H229" s="193"/>
      <c r="I229" s="196"/>
      <c r="J229" s="197">
        <f>BK229</f>
        <v>0</v>
      </c>
      <c r="K229" s="193"/>
      <c r="L229" s="198"/>
      <c r="M229" s="199"/>
      <c r="N229" s="200"/>
      <c r="O229" s="200"/>
      <c r="P229" s="201">
        <f>P230</f>
        <v>0</v>
      </c>
      <c r="Q229" s="200"/>
      <c r="R229" s="201">
        <f>R230</f>
        <v>0</v>
      </c>
      <c r="S229" s="200"/>
      <c r="T229" s="202">
        <f>T230</f>
        <v>0</v>
      </c>
      <c r="AR229" s="203" t="s">
        <v>130</v>
      </c>
      <c r="AT229" s="204" t="s">
        <v>75</v>
      </c>
      <c r="AU229" s="204" t="s">
        <v>76</v>
      </c>
      <c r="AY229" s="203" t="s">
        <v>129</v>
      </c>
      <c r="BK229" s="205">
        <f>BK230</f>
        <v>0</v>
      </c>
    </row>
    <row r="230" s="10" customFormat="1" ht="22.8" customHeight="1">
      <c r="B230" s="192"/>
      <c r="C230" s="193"/>
      <c r="D230" s="194" t="s">
        <v>75</v>
      </c>
      <c r="E230" s="206" t="s">
        <v>362</v>
      </c>
      <c r="F230" s="206" t="s">
        <v>363</v>
      </c>
      <c r="G230" s="193"/>
      <c r="H230" s="193"/>
      <c r="I230" s="196"/>
      <c r="J230" s="207">
        <f>BK230</f>
        <v>0</v>
      </c>
      <c r="K230" s="193"/>
      <c r="L230" s="198"/>
      <c r="M230" s="199"/>
      <c r="N230" s="200"/>
      <c r="O230" s="200"/>
      <c r="P230" s="201">
        <f>SUM(P231:P232)</f>
        <v>0</v>
      </c>
      <c r="Q230" s="200"/>
      <c r="R230" s="201">
        <f>SUM(R231:R232)</f>
        <v>0</v>
      </c>
      <c r="S230" s="200"/>
      <c r="T230" s="202">
        <f>SUM(T231:T232)</f>
        <v>0</v>
      </c>
      <c r="AR230" s="203" t="s">
        <v>130</v>
      </c>
      <c r="AT230" s="204" t="s">
        <v>75</v>
      </c>
      <c r="AU230" s="204" t="s">
        <v>21</v>
      </c>
      <c r="AY230" s="203" t="s">
        <v>129</v>
      </c>
      <c r="BK230" s="205">
        <f>SUM(BK231:BK232)</f>
        <v>0</v>
      </c>
    </row>
    <row r="231" s="1" customFormat="1" ht="16.5" customHeight="1">
      <c r="B231" s="37"/>
      <c r="C231" s="208" t="s">
        <v>29</v>
      </c>
      <c r="D231" s="208" t="s">
        <v>132</v>
      </c>
      <c r="E231" s="209" t="s">
        <v>364</v>
      </c>
      <c r="F231" s="210" t="s">
        <v>365</v>
      </c>
      <c r="G231" s="211" t="s">
        <v>151</v>
      </c>
      <c r="H231" s="212">
        <v>1</v>
      </c>
      <c r="I231" s="213"/>
      <c r="J231" s="214">
        <f>ROUND(I231*H231,2)</f>
        <v>0</v>
      </c>
      <c r="K231" s="210" t="s">
        <v>1</v>
      </c>
      <c r="L231" s="42"/>
      <c r="M231" s="215" t="s">
        <v>1</v>
      </c>
      <c r="N231" s="216" t="s">
        <v>47</v>
      </c>
      <c r="O231" s="78"/>
      <c r="P231" s="217">
        <f>O231*H231</f>
        <v>0</v>
      </c>
      <c r="Q231" s="217">
        <v>0</v>
      </c>
      <c r="R231" s="217">
        <f>Q231*H231</f>
        <v>0</v>
      </c>
      <c r="S231" s="217">
        <v>0</v>
      </c>
      <c r="T231" s="218">
        <f>S231*H231</f>
        <v>0</v>
      </c>
      <c r="AR231" s="15" t="s">
        <v>366</v>
      </c>
      <c r="AT231" s="15" t="s">
        <v>132</v>
      </c>
      <c r="AU231" s="15" t="s">
        <v>85</v>
      </c>
      <c r="AY231" s="15" t="s">
        <v>129</v>
      </c>
      <c r="BE231" s="219">
        <f>IF(N231="základní",J231,0)</f>
        <v>0</v>
      </c>
      <c r="BF231" s="219">
        <f>IF(N231="snížená",J231,0)</f>
        <v>0</v>
      </c>
      <c r="BG231" s="219">
        <f>IF(N231="zákl. přenesená",J231,0)</f>
        <v>0</v>
      </c>
      <c r="BH231" s="219">
        <f>IF(N231="sníž. přenesená",J231,0)</f>
        <v>0</v>
      </c>
      <c r="BI231" s="219">
        <f>IF(N231="nulová",J231,0)</f>
        <v>0</v>
      </c>
      <c r="BJ231" s="15" t="s">
        <v>21</v>
      </c>
      <c r="BK231" s="219">
        <f>ROUND(I231*H231,2)</f>
        <v>0</v>
      </c>
      <c r="BL231" s="15" t="s">
        <v>366</v>
      </c>
      <c r="BM231" s="15" t="s">
        <v>367</v>
      </c>
    </row>
    <row r="232" s="12" customFormat="1">
      <c r="B232" s="231"/>
      <c r="C232" s="232"/>
      <c r="D232" s="222" t="s">
        <v>139</v>
      </c>
      <c r="E232" s="233" t="s">
        <v>1</v>
      </c>
      <c r="F232" s="234" t="s">
        <v>21</v>
      </c>
      <c r="G232" s="232"/>
      <c r="H232" s="235">
        <v>1</v>
      </c>
      <c r="I232" s="236"/>
      <c r="J232" s="232"/>
      <c r="K232" s="232"/>
      <c r="L232" s="237"/>
      <c r="M232" s="265"/>
      <c r="N232" s="266"/>
      <c r="O232" s="266"/>
      <c r="P232" s="266"/>
      <c r="Q232" s="266"/>
      <c r="R232" s="266"/>
      <c r="S232" s="266"/>
      <c r="T232" s="267"/>
      <c r="AT232" s="241" t="s">
        <v>139</v>
      </c>
      <c r="AU232" s="241" t="s">
        <v>85</v>
      </c>
      <c r="AV232" s="12" t="s">
        <v>85</v>
      </c>
      <c r="AW232" s="12" t="s">
        <v>38</v>
      </c>
      <c r="AX232" s="12" t="s">
        <v>21</v>
      </c>
      <c r="AY232" s="241" t="s">
        <v>129</v>
      </c>
    </row>
    <row r="233" s="1" customFormat="1" ht="6.96" customHeight="1">
      <c r="B233" s="56"/>
      <c r="C233" s="57"/>
      <c r="D233" s="57"/>
      <c r="E233" s="57"/>
      <c r="F233" s="57"/>
      <c r="G233" s="57"/>
      <c r="H233" s="57"/>
      <c r="I233" s="157"/>
      <c r="J233" s="57"/>
      <c r="K233" s="57"/>
      <c r="L233" s="42"/>
    </row>
  </sheetData>
  <sheetProtection sheet="1" autoFilter="0" formatColumns="0" formatRows="0" objects="1" scenarios="1" spinCount="100000" saltValue="45kx79EKEy98phpf3/CdQWHO4XQSZr+mEBaIbonB1wLpmvNGurTOu84Z5T1mX+7gECG9Tsb0QDS2IsJWu26NDA==" hashValue="BoIl0wE6VffI3gBElY2K1bmHlFk6V/1r/T9Rzfvxq5qSZoMn/2aYZKdDECxs8kMPB80eedFukI6tRvpdL+++yw==" algorithmName="SHA-512" password="CC35"/>
  <autoFilter ref="C91:K232"/>
  <mergeCells count="9">
    <mergeCell ref="E7:H7"/>
    <mergeCell ref="E9:H9"/>
    <mergeCell ref="E18:H18"/>
    <mergeCell ref="E27:H27"/>
    <mergeCell ref="E48:H48"/>
    <mergeCell ref="E50:H50"/>
    <mergeCell ref="E82:H82"/>
    <mergeCell ref="E84:H84"/>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8.67" customWidth="1"/>
    <col min="8" max="8" width="11.17" customWidth="1"/>
    <col min="9" max="9" width="14.17" style="123" customWidth="1"/>
    <col min="10" max="10" width="23.5" customWidth="1"/>
    <col min="11" max="11" width="15.5" hidden="1"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c r="AT2" s="15" t="s">
        <v>88</v>
      </c>
    </row>
    <row r="3" ht="6.96" customHeight="1">
      <c r="B3" s="124"/>
      <c r="C3" s="125"/>
      <c r="D3" s="125"/>
      <c r="E3" s="125"/>
      <c r="F3" s="125"/>
      <c r="G3" s="125"/>
      <c r="H3" s="125"/>
      <c r="I3" s="126"/>
      <c r="J3" s="125"/>
      <c r="K3" s="125"/>
      <c r="L3" s="18"/>
      <c r="AT3" s="15" t="s">
        <v>85</v>
      </c>
    </row>
    <row r="4" ht="24.96" customHeight="1">
      <c r="B4" s="18"/>
      <c r="D4" s="127" t="s">
        <v>93</v>
      </c>
      <c r="L4" s="18"/>
      <c r="M4" s="22" t="s">
        <v>10</v>
      </c>
      <c r="AT4" s="15" t="s">
        <v>4</v>
      </c>
    </row>
    <row r="5" ht="6.96" customHeight="1">
      <c r="B5" s="18"/>
      <c r="L5" s="18"/>
    </row>
    <row r="6" ht="12" customHeight="1">
      <c r="B6" s="18"/>
      <c r="D6" s="128" t="s">
        <v>16</v>
      </c>
      <c r="L6" s="18"/>
    </row>
    <row r="7" ht="16.5" customHeight="1">
      <c r="B7" s="18"/>
      <c r="E7" s="129" t="str">
        <f>'Rekapitulace stavby'!K6</f>
        <v>Středisko Kostomlaty n.L.-Oprava fasády provozní budovy a zděného plotu</v>
      </c>
      <c r="F7" s="128"/>
      <c r="G7" s="128"/>
      <c r="H7" s="128"/>
      <c r="L7" s="18"/>
    </row>
    <row r="8" s="1" customFormat="1" ht="12" customHeight="1">
      <c r="B8" s="42"/>
      <c r="D8" s="128" t="s">
        <v>94</v>
      </c>
      <c r="I8" s="130"/>
      <c r="L8" s="42"/>
    </row>
    <row r="9" s="1" customFormat="1" ht="36.96" customHeight="1">
      <c r="B9" s="42"/>
      <c r="E9" s="131" t="s">
        <v>368</v>
      </c>
      <c r="F9" s="1"/>
      <c r="G9" s="1"/>
      <c r="H9" s="1"/>
      <c r="I9" s="130"/>
      <c r="L9" s="42"/>
    </row>
    <row r="10" s="1" customFormat="1">
      <c r="B10" s="42"/>
      <c r="I10" s="130"/>
      <c r="L10" s="42"/>
    </row>
    <row r="11" s="1" customFormat="1" ht="12" customHeight="1">
      <c r="B11" s="42"/>
      <c r="D11" s="128" t="s">
        <v>18</v>
      </c>
      <c r="F11" s="15" t="s">
        <v>89</v>
      </c>
      <c r="I11" s="132" t="s">
        <v>20</v>
      </c>
      <c r="J11" s="15" t="s">
        <v>21</v>
      </c>
      <c r="L11" s="42"/>
    </row>
    <row r="12" s="1" customFormat="1" ht="12" customHeight="1">
      <c r="B12" s="42"/>
      <c r="D12" s="128" t="s">
        <v>22</v>
      </c>
      <c r="F12" s="15" t="s">
        <v>23</v>
      </c>
      <c r="I12" s="132" t="s">
        <v>24</v>
      </c>
      <c r="J12" s="133" t="str">
        <f>'Rekapitulace stavby'!AN8</f>
        <v>11. 5. 2019</v>
      </c>
      <c r="L12" s="42"/>
    </row>
    <row r="13" s="1" customFormat="1" ht="21.84" customHeight="1">
      <c r="B13" s="42"/>
      <c r="D13" s="134" t="s">
        <v>26</v>
      </c>
      <c r="F13" s="135" t="s">
        <v>27</v>
      </c>
      <c r="I13" s="136" t="s">
        <v>28</v>
      </c>
      <c r="J13" s="135" t="s">
        <v>29</v>
      </c>
      <c r="L13" s="42"/>
    </row>
    <row r="14" s="1" customFormat="1" ht="12" customHeight="1">
      <c r="B14" s="42"/>
      <c r="D14" s="128" t="s">
        <v>30</v>
      </c>
      <c r="I14" s="132" t="s">
        <v>31</v>
      </c>
      <c r="J14" s="15" t="s">
        <v>1</v>
      </c>
      <c r="L14" s="42"/>
    </row>
    <row r="15" s="1" customFormat="1" ht="18" customHeight="1">
      <c r="B15" s="42"/>
      <c r="E15" s="15" t="s">
        <v>32</v>
      </c>
      <c r="I15" s="132" t="s">
        <v>33</v>
      </c>
      <c r="J15" s="15" t="s">
        <v>1</v>
      </c>
      <c r="L15" s="42"/>
    </row>
    <row r="16" s="1" customFormat="1" ht="6.96" customHeight="1">
      <c r="B16" s="42"/>
      <c r="I16" s="130"/>
      <c r="L16" s="42"/>
    </row>
    <row r="17" s="1" customFormat="1" ht="12" customHeight="1">
      <c r="B17" s="42"/>
      <c r="D17" s="128" t="s">
        <v>34</v>
      </c>
      <c r="I17" s="132" t="s">
        <v>31</v>
      </c>
      <c r="J17" s="31" t="str">
        <f>'Rekapitulace stavby'!AN13</f>
        <v>Vyplň údaj</v>
      </c>
      <c r="L17" s="42"/>
    </row>
    <row r="18" s="1" customFormat="1" ht="18" customHeight="1">
      <c r="B18" s="42"/>
      <c r="E18" s="31" t="str">
        <f>'Rekapitulace stavby'!E14</f>
        <v>Vyplň údaj</v>
      </c>
      <c r="F18" s="15"/>
      <c r="G18" s="15"/>
      <c r="H18" s="15"/>
      <c r="I18" s="132" t="s">
        <v>33</v>
      </c>
      <c r="J18" s="31" t="str">
        <f>'Rekapitulace stavby'!AN14</f>
        <v>Vyplň údaj</v>
      </c>
      <c r="L18" s="42"/>
    </row>
    <row r="19" s="1" customFormat="1" ht="6.96" customHeight="1">
      <c r="B19" s="42"/>
      <c r="I19" s="130"/>
      <c r="L19" s="42"/>
    </row>
    <row r="20" s="1" customFormat="1" ht="12" customHeight="1">
      <c r="B20" s="42"/>
      <c r="D20" s="128" t="s">
        <v>36</v>
      </c>
      <c r="I20" s="132" t="s">
        <v>31</v>
      </c>
      <c r="J20" s="15" t="s">
        <v>1</v>
      </c>
      <c r="L20" s="42"/>
    </row>
    <row r="21" s="1" customFormat="1" ht="18" customHeight="1">
      <c r="B21" s="42"/>
      <c r="E21" s="15" t="s">
        <v>37</v>
      </c>
      <c r="I21" s="132" t="s">
        <v>33</v>
      </c>
      <c r="J21" s="15" t="s">
        <v>1</v>
      </c>
      <c r="L21" s="42"/>
    </row>
    <row r="22" s="1" customFormat="1" ht="6.96" customHeight="1">
      <c r="B22" s="42"/>
      <c r="I22" s="130"/>
      <c r="L22" s="42"/>
    </row>
    <row r="23" s="1" customFormat="1" ht="12" customHeight="1">
      <c r="B23" s="42"/>
      <c r="D23" s="128" t="s">
        <v>39</v>
      </c>
      <c r="I23" s="132" t="s">
        <v>31</v>
      </c>
      <c r="J23" s="15" t="s">
        <v>1</v>
      </c>
      <c r="L23" s="42"/>
    </row>
    <row r="24" s="1" customFormat="1" ht="18" customHeight="1">
      <c r="B24" s="42"/>
      <c r="E24" s="15" t="s">
        <v>37</v>
      </c>
      <c r="I24" s="132" t="s">
        <v>33</v>
      </c>
      <c r="J24" s="15" t="s">
        <v>1</v>
      </c>
      <c r="L24" s="42"/>
    </row>
    <row r="25" s="1" customFormat="1" ht="6.96" customHeight="1">
      <c r="B25" s="42"/>
      <c r="I25" s="130"/>
      <c r="L25" s="42"/>
    </row>
    <row r="26" s="1" customFormat="1" ht="12" customHeight="1">
      <c r="B26" s="42"/>
      <c r="D26" s="128" t="s">
        <v>40</v>
      </c>
      <c r="I26" s="130"/>
      <c r="L26" s="42"/>
    </row>
    <row r="27" s="6" customFormat="1" ht="16.5" customHeight="1">
      <c r="B27" s="137"/>
      <c r="E27" s="138" t="s">
        <v>1</v>
      </c>
      <c r="F27" s="138"/>
      <c r="G27" s="138"/>
      <c r="H27" s="138"/>
      <c r="I27" s="139"/>
      <c r="L27" s="137"/>
    </row>
    <row r="28" s="1" customFormat="1" ht="6.96" customHeight="1">
      <c r="B28" s="42"/>
      <c r="I28" s="130"/>
      <c r="L28" s="42"/>
    </row>
    <row r="29" s="1" customFormat="1" ht="6.96" customHeight="1">
      <c r="B29" s="42"/>
      <c r="D29" s="70"/>
      <c r="E29" s="70"/>
      <c r="F29" s="70"/>
      <c r="G29" s="70"/>
      <c r="H29" s="70"/>
      <c r="I29" s="140"/>
      <c r="J29" s="70"/>
      <c r="K29" s="70"/>
      <c r="L29" s="42"/>
    </row>
    <row r="30" s="1" customFormat="1" ht="25.44" customHeight="1">
      <c r="B30" s="42"/>
      <c r="D30" s="141" t="s">
        <v>42</v>
      </c>
      <c r="I30" s="130"/>
      <c r="J30" s="142">
        <f>ROUND(J89, 2)</f>
        <v>0</v>
      </c>
      <c r="L30" s="42"/>
    </row>
    <row r="31" s="1" customFormat="1" ht="6.96" customHeight="1">
      <c r="B31" s="42"/>
      <c r="D31" s="70"/>
      <c r="E31" s="70"/>
      <c r="F31" s="70"/>
      <c r="G31" s="70"/>
      <c r="H31" s="70"/>
      <c r="I31" s="140"/>
      <c r="J31" s="70"/>
      <c r="K31" s="70"/>
      <c r="L31" s="42"/>
    </row>
    <row r="32" s="1" customFormat="1" ht="14.4" customHeight="1">
      <c r="B32" s="42"/>
      <c r="F32" s="143" t="s">
        <v>44</v>
      </c>
      <c r="I32" s="144" t="s">
        <v>43</v>
      </c>
      <c r="J32" s="143" t="s">
        <v>45</v>
      </c>
      <c r="L32" s="42"/>
    </row>
    <row r="33" s="1" customFormat="1" ht="14.4" customHeight="1">
      <c r="B33" s="42"/>
      <c r="D33" s="128" t="s">
        <v>46</v>
      </c>
      <c r="E33" s="128" t="s">
        <v>47</v>
      </c>
      <c r="F33" s="145">
        <f>ROUND((SUM(BE89:BE158)),  2)</f>
        <v>0</v>
      </c>
      <c r="I33" s="146">
        <v>0.20999999999999999</v>
      </c>
      <c r="J33" s="145">
        <f>ROUND(((SUM(BE89:BE158))*I33),  2)</f>
        <v>0</v>
      </c>
      <c r="L33" s="42"/>
    </row>
    <row r="34" s="1" customFormat="1" ht="14.4" customHeight="1">
      <c r="B34" s="42"/>
      <c r="E34" s="128" t="s">
        <v>48</v>
      </c>
      <c r="F34" s="145">
        <f>ROUND((SUM(BF89:BF158)),  2)</f>
        <v>0</v>
      </c>
      <c r="I34" s="146">
        <v>0.14999999999999999</v>
      </c>
      <c r="J34" s="145">
        <f>ROUND(((SUM(BF89:BF158))*I34),  2)</f>
        <v>0</v>
      </c>
      <c r="L34" s="42"/>
    </row>
    <row r="35" hidden="1" s="1" customFormat="1" ht="14.4" customHeight="1">
      <c r="B35" s="42"/>
      <c r="E35" s="128" t="s">
        <v>49</v>
      </c>
      <c r="F35" s="145">
        <f>ROUND((SUM(BG89:BG158)),  2)</f>
        <v>0</v>
      </c>
      <c r="I35" s="146">
        <v>0.20999999999999999</v>
      </c>
      <c r="J35" s="145">
        <f>0</f>
        <v>0</v>
      </c>
      <c r="L35" s="42"/>
    </row>
    <row r="36" hidden="1" s="1" customFormat="1" ht="14.4" customHeight="1">
      <c r="B36" s="42"/>
      <c r="E36" s="128" t="s">
        <v>50</v>
      </c>
      <c r="F36" s="145">
        <f>ROUND((SUM(BH89:BH158)),  2)</f>
        <v>0</v>
      </c>
      <c r="I36" s="146">
        <v>0.14999999999999999</v>
      </c>
      <c r="J36" s="145">
        <f>0</f>
        <v>0</v>
      </c>
      <c r="L36" s="42"/>
    </row>
    <row r="37" hidden="1" s="1" customFormat="1" ht="14.4" customHeight="1">
      <c r="B37" s="42"/>
      <c r="E37" s="128" t="s">
        <v>51</v>
      </c>
      <c r="F37" s="145">
        <f>ROUND((SUM(BI89:BI158)),  2)</f>
        <v>0</v>
      </c>
      <c r="I37" s="146">
        <v>0</v>
      </c>
      <c r="J37" s="145">
        <f>0</f>
        <v>0</v>
      </c>
      <c r="L37" s="42"/>
    </row>
    <row r="38" s="1" customFormat="1" ht="6.96" customHeight="1">
      <c r="B38" s="42"/>
      <c r="I38" s="130"/>
      <c r="L38" s="42"/>
    </row>
    <row r="39" s="1" customFormat="1" ht="25.44" customHeight="1">
      <c r="B39" s="42"/>
      <c r="C39" s="147"/>
      <c r="D39" s="148" t="s">
        <v>52</v>
      </c>
      <c r="E39" s="149"/>
      <c r="F39" s="149"/>
      <c r="G39" s="150" t="s">
        <v>53</v>
      </c>
      <c r="H39" s="151" t="s">
        <v>54</v>
      </c>
      <c r="I39" s="152"/>
      <c r="J39" s="153">
        <f>SUM(J30:J37)</f>
        <v>0</v>
      </c>
      <c r="K39" s="154"/>
      <c r="L39" s="42"/>
    </row>
    <row r="40" s="1" customFormat="1" ht="14.4" customHeight="1">
      <c r="B40" s="155"/>
      <c r="C40" s="156"/>
      <c r="D40" s="156"/>
      <c r="E40" s="156"/>
      <c r="F40" s="156"/>
      <c r="G40" s="156"/>
      <c r="H40" s="156"/>
      <c r="I40" s="157"/>
      <c r="J40" s="156"/>
      <c r="K40" s="156"/>
      <c r="L40" s="42"/>
    </row>
    <row r="44" s="1" customFormat="1" ht="6.96" customHeight="1">
      <c r="B44" s="158"/>
      <c r="C44" s="159"/>
      <c r="D44" s="159"/>
      <c r="E44" s="159"/>
      <c r="F44" s="159"/>
      <c r="G44" s="159"/>
      <c r="H44" s="159"/>
      <c r="I44" s="160"/>
      <c r="J44" s="159"/>
      <c r="K44" s="159"/>
      <c r="L44" s="42"/>
    </row>
    <row r="45" s="1" customFormat="1" ht="24.96" customHeight="1">
      <c r="B45" s="37"/>
      <c r="C45" s="21" t="s">
        <v>96</v>
      </c>
      <c r="D45" s="38"/>
      <c r="E45" s="38"/>
      <c r="F45" s="38"/>
      <c r="G45" s="38"/>
      <c r="H45" s="38"/>
      <c r="I45" s="130"/>
      <c r="J45" s="38"/>
      <c r="K45" s="38"/>
      <c r="L45" s="42"/>
    </row>
    <row r="46" s="1" customFormat="1" ht="6.96" customHeight="1">
      <c r="B46" s="37"/>
      <c r="C46" s="38"/>
      <c r="D46" s="38"/>
      <c r="E46" s="38"/>
      <c r="F46" s="38"/>
      <c r="G46" s="38"/>
      <c r="H46" s="38"/>
      <c r="I46" s="130"/>
      <c r="J46" s="38"/>
      <c r="K46" s="38"/>
      <c r="L46" s="42"/>
    </row>
    <row r="47" s="1" customFormat="1" ht="12" customHeight="1">
      <c r="B47" s="37"/>
      <c r="C47" s="30" t="s">
        <v>16</v>
      </c>
      <c r="D47" s="38"/>
      <c r="E47" s="38"/>
      <c r="F47" s="38"/>
      <c r="G47" s="38"/>
      <c r="H47" s="38"/>
      <c r="I47" s="130"/>
      <c r="J47" s="38"/>
      <c r="K47" s="38"/>
      <c r="L47" s="42"/>
    </row>
    <row r="48" s="1" customFormat="1" ht="16.5" customHeight="1">
      <c r="B48" s="37"/>
      <c r="C48" s="38"/>
      <c r="D48" s="38"/>
      <c r="E48" s="161" t="str">
        <f>E7</f>
        <v>Středisko Kostomlaty n.L.-Oprava fasády provozní budovy a zděného plotu</v>
      </c>
      <c r="F48" s="30"/>
      <c r="G48" s="30"/>
      <c r="H48" s="30"/>
      <c r="I48" s="130"/>
      <c r="J48" s="38"/>
      <c r="K48" s="38"/>
      <c r="L48" s="42"/>
    </row>
    <row r="49" s="1" customFormat="1" ht="12" customHeight="1">
      <c r="B49" s="37"/>
      <c r="C49" s="30" t="s">
        <v>94</v>
      </c>
      <c r="D49" s="38"/>
      <c r="E49" s="38"/>
      <c r="F49" s="38"/>
      <c r="G49" s="38"/>
      <c r="H49" s="38"/>
      <c r="I49" s="130"/>
      <c r="J49" s="38"/>
      <c r="K49" s="38"/>
      <c r="L49" s="42"/>
    </row>
    <row r="50" s="1" customFormat="1" ht="16.5" customHeight="1">
      <c r="B50" s="37"/>
      <c r="C50" s="38"/>
      <c r="D50" s="38"/>
      <c r="E50" s="63" t="str">
        <f>E9</f>
        <v xml:space="preserve">11052019b - Středisko Kostomlaty n.L.-Oprava fasády zděného plotu   - stavební část</v>
      </c>
      <c r="F50" s="38"/>
      <c r="G50" s="38"/>
      <c r="H50" s="38"/>
      <c r="I50" s="130"/>
      <c r="J50" s="38"/>
      <c r="K50" s="38"/>
      <c r="L50" s="42"/>
    </row>
    <row r="51" s="1" customFormat="1" ht="6.96" customHeight="1">
      <c r="B51" s="37"/>
      <c r="C51" s="38"/>
      <c r="D51" s="38"/>
      <c r="E51" s="38"/>
      <c r="F51" s="38"/>
      <c r="G51" s="38"/>
      <c r="H51" s="38"/>
      <c r="I51" s="130"/>
      <c r="J51" s="38"/>
      <c r="K51" s="38"/>
      <c r="L51" s="42"/>
    </row>
    <row r="52" s="1" customFormat="1" ht="12" customHeight="1">
      <c r="B52" s="37"/>
      <c r="C52" s="30" t="s">
        <v>22</v>
      </c>
      <c r="D52" s="38"/>
      <c r="E52" s="38"/>
      <c r="F52" s="25" t="str">
        <f>F12</f>
        <v>Kostomlaty n.L.</v>
      </c>
      <c r="G52" s="38"/>
      <c r="H52" s="38"/>
      <c r="I52" s="132" t="s">
        <v>24</v>
      </c>
      <c r="J52" s="66" t="str">
        <f>IF(J12="","",J12)</f>
        <v>11. 5. 2019</v>
      </c>
      <c r="K52" s="38"/>
      <c r="L52" s="42"/>
    </row>
    <row r="53" s="1" customFormat="1" ht="6.96" customHeight="1">
      <c r="B53" s="37"/>
      <c r="C53" s="38"/>
      <c r="D53" s="38"/>
      <c r="E53" s="38"/>
      <c r="F53" s="38"/>
      <c r="G53" s="38"/>
      <c r="H53" s="38"/>
      <c r="I53" s="130"/>
      <c r="J53" s="38"/>
      <c r="K53" s="38"/>
      <c r="L53" s="42"/>
    </row>
    <row r="54" s="1" customFormat="1" ht="13.65" customHeight="1">
      <c r="B54" s="37"/>
      <c r="C54" s="30" t="s">
        <v>30</v>
      </c>
      <c r="D54" s="38"/>
      <c r="E54" s="38"/>
      <c r="F54" s="25" t="str">
        <f>E15</f>
        <v>Povodí Labe s.p. Kostomlarty n.L.</v>
      </c>
      <c r="G54" s="38"/>
      <c r="H54" s="38"/>
      <c r="I54" s="132" t="s">
        <v>36</v>
      </c>
      <c r="J54" s="35" t="str">
        <f>E21</f>
        <v>Ing.arch.Jiří Dvořák</v>
      </c>
      <c r="K54" s="38"/>
      <c r="L54" s="42"/>
    </row>
    <row r="55" s="1" customFormat="1" ht="13.65" customHeight="1">
      <c r="B55" s="37"/>
      <c r="C55" s="30" t="s">
        <v>34</v>
      </c>
      <c r="D55" s="38"/>
      <c r="E55" s="38"/>
      <c r="F55" s="25" t="str">
        <f>IF(E18="","",E18)</f>
        <v>Vyplň údaj</v>
      </c>
      <c r="G55" s="38"/>
      <c r="H55" s="38"/>
      <c r="I55" s="132" t="s">
        <v>39</v>
      </c>
      <c r="J55" s="35" t="str">
        <f>E24</f>
        <v>Ing.arch.Jiří Dvořák</v>
      </c>
      <c r="K55" s="38"/>
      <c r="L55" s="42"/>
    </row>
    <row r="56" s="1" customFormat="1" ht="10.32" customHeight="1">
      <c r="B56" s="37"/>
      <c r="C56" s="38"/>
      <c r="D56" s="38"/>
      <c r="E56" s="38"/>
      <c r="F56" s="38"/>
      <c r="G56" s="38"/>
      <c r="H56" s="38"/>
      <c r="I56" s="130"/>
      <c r="J56" s="38"/>
      <c r="K56" s="38"/>
      <c r="L56" s="42"/>
    </row>
    <row r="57" s="1" customFormat="1" ht="29.28" customHeight="1">
      <c r="B57" s="37"/>
      <c r="C57" s="162" t="s">
        <v>97</v>
      </c>
      <c r="D57" s="163"/>
      <c r="E57" s="163"/>
      <c r="F57" s="163"/>
      <c r="G57" s="163"/>
      <c r="H57" s="163"/>
      <c r="I57" s="164"/>
      <c r="J57" s="165" t="s">
        <v>98</v>
      </c>
      <c r="K57" s="163"/>
      <c r="L57" s="42"/>
    </row>
    <row r="58" s="1" customFormat="1" ht="10.32" customHeight="1">
      <c r="B58" s="37"/>
      <c r="C58" s="38"/>
      <c r="D58" s="38"/>
      <c r="E58" s="38"/>
      <c r="F58" s="38"/>
      <c r="G58" s="38"/>
      <c r="H58" s="38"/>
      <c r="I58" s="130"/>
      <c r="J58" s="38"/>
      <c r="K58" s="38"/>
      <c r="L58" s="42"/>
    </row>
    <row r="59" s="1" customFormat="1" ht="22.8" customHeight="1">
      <c r="B59" s="37"/>
      <c r="C59" s="166" t="s">
        <v>99</v>
      </c>
      <c r="D59" s="38"/>
      <c r="E59" s="38"/>
      <c r="F59" s="38"/>
      <c r="G59" s="38"/>
      <c r="H59" s="38"/>
      <c r="I59" s="130"/>
      <c r="J59" s="97">
        <f>J89</f>
        <v>0</v>
      </c>
      <c r="K59" s="38"/>
      <c r="L59" s="42"/>
      <c r="AU59" s="15" t="s">
        <v>100</v>
      </c>
    </row>
    <row r="60" s="7" customFormat="1" ht="24.96" customHeight="1">
      <c r="B60" s="167"/>
      <c r="C60" s="168"/>
      <c r="D60" s="169" t="s">
        <v>101</v>
      </c>
      <c r="E60" s="170"/>
      <c r="F60" s="170"/>
      <c r="G60" s="170"/>
      <c r="H60" s="170"/>
      <c r="I60" s="171"/>
      <c r="J60" s="172">
        <f>J90</f>
        <v>0</v>
      </c>
      <c r="K60" s="168"/>
      <c r="L60" s="173"/>
    </row>
    <row r="61" s="8" customFormat="1" ht="19.92" customHeight="1">
      <c r="B61" s="174"/>
      <c r="C61" s="175"/>
      <c r="D61" s="176" t="s">
        <v>102</v>
      </c>
      <c r="E61" s="177"/>
      <c r="F61" s="177"/>
      <c r="G61" s="177"/>
      <c r="H61" s="177"/>
      <c r="I61" s="178"/>
      <c r="J61" s="179">
        <f>J91</f>
        <v>0</v>
      </c>
      <c r="K61" s="175"/>
      <c r="L61" s="180"/>
    </row>
    <row r="62" s="8" customFormat="1" ht="19.92" customHeight="1">
      <c r="B62" s="174"/>
      <c r="C62" s="175"/>
      <c r="D62" s="176" t="s">
        <v>369</v>
      </c>
      <c r="E62" s="177"/>
      <c r="F62" s="177"/>
      <c r="G62" s="177"/>
      <c r="H62" s="177"/>
      <c r="I62" s="178"/>
      <c r="J62" s="179">
        <f>J95</f>
        <v>0</v>
      </c>
      <c r="K62" s="175"/>
      <c r="L62" s="180"/>
    </row>
    <row r="63" s="8" customFormat="1" ht="19.92" customHeight="1">
      <c r="B63" s="174"/>
      <c r="C63" s="175"/>
      <c r="D63" s="176" t="s">
        <v>370</v>
      </c>
      <c r="E63" s="177"/>
      <c r="F63" s="177"/>
      <c r="G63" s="177"/>
      <c r="H63" s="177"/>
      <c r="I63" s="178"/>
      <c r="J63" s="179">
        <f>J106</f>
        <v>0</v>
      </c>
      <c r="K63" s="175"/>
      <c r="L63" s="180"/>
    </row>
    <row r="64" s="8" customFormat="1" ht="19.92" customHeight="1">
      <c r="B64" s="174"/>
      <c r="C64" s="175"/>
      <c r="D64" s="176" t="s">
        <v>104</v>
      </c>
      <c r="E64" s="177"/>
      <c r="F64" s="177"/>
      <c r="G64" s="177"/>
      <c r="H64" s="177"/>
      <c r="I64" s="178"/>
      <c r="J64" s="179">
        <f>J122</f>
        <v>0</v>
      </c>
      <c r="K64" s="175"/>
      <c r="L64" s="180"/>
    </row>
    <row r="65" s="8" customFormat="1" ht="19.92" customHeight="1">
      <c r="B65" s="174"/>
      <c r="C65" s="175"/>
      <c r="D65" s="176" t="s">
        <v>105</v>
      </c>
      <c r="E65" s="177"/>
      <c r="F65" s="177"/>
      <c r="G65" s="177"/>
      <c r="H65" s="177"/>
      <c r="I65" s="178"/>
      <c r="J65" s="179">
        <f>J129</f>
        <v>0</v>
      </c>
      <c r="K65" s="175"/>
      <c r="L65" s="180"/>
    </row>
    <row r="66" s="8" customFormat="1" ht="19.92" customHeight="1">
      <c r="B66" s="174"/>
      <c r="C66" s="175"/>
      <c r="D66" s="176" t="s">
        <v>106</v>
      </c>
      <c r="E66" s="177"/>
      <c r="F66" s="177"/>
      <c r="G66" s="177"/>
      <c r="H66" s="177"/>
      <c r="I66" s="178"/>
      <c r="J66" s="179">
        <f>J142</f>
        <v>0</v>
      </c>
      <c r="K66" s="175"/>
      <c r="L66" s="180"/>
    </row>
    <row r="67" s="7" customFormat="1" ht="24.96" customHeight="1">
      <c r="B67" s="167"/>
      <c r="C67" s="168"/>
      <c r="D67" s="169" t="s">
        <v>107</v>
      </c>
      <c r="E67" s="170"/>
      <c r="F67" s="170"/>
      <c r="G67" s="170"/>
      <c r="H67" s="170"/>
      <c r="I67" s="171"/>
      <c r="J67" s="172">
        <f>J145</f>
        <v>0</v>
      </c>
      <c r="K67" s="168"/>
      <c r="L67" s="173"/>
    </row>
    <row r="68" s="8" customFormat="1" ht="19.92" customHeight="1">
      <c r="B68" s="174"/>
      <c r="C68" s="175"/>
      <c r="D68" s="176" t="s">
        <v>110</v>
      </c>
      <c r="E68" s="177"/>
      <c r="F68" s="177"/>
      <c r="G68" s="177"/>
      <c r="H68" s="177"/>
      <c r="I68" s="178"/>
      <c r="J68" s="179">
        <f>J146</f>
        <v>0</v>
      </c>
      <c r="K68" s="175"/>
      <c r="L68" s="180"/>
    </row>
    <row r="69" s="8" customFormat="1" ht="19.92" customHeight="1">
      <c r="B69" s="174"/>
      <c r="C69" s="175"/>
      <c r="D69" s="176" t="s">
        <v>371</v>
      </c>
      <c r="E69" s="177"/>
      <c r="F69" s="177"/>
      <c r="G69" s="177"/>
      <c r="H69" s="177"/>
      <c r="I69" s="178"/>
      <c r="J69" s="179">
        <f>J154</f>
        <v>0</v>
      </c>
      <c r="K69" s="175"/>
      <c r="L69" s="180"/>
    </row>
    <row r="70" s="1" customFormat="1" ht="21.84" customHeight="1">
      <c r="B70" s="37"/>
      <c r="C70" s="38"/>
      <c r="D70" s="38"/>
      <c r="E70" s="38"/>
      <c r="F70" s="38"/>
      <c r="G70" s="38"/>
      <c r="H70" s="38"/>
      <c r="I70" s="130"/>
      <c r="J70" s="38"/>
      <c r="K70" s="38"/>
      <c r="L70" s="42"/>
    </row>
    <row r="71" s="1" customFormat="1" ht="6.96" customHeight="1">
      <c r="B71" s="56"/>
      <c r="C71" s="57"/>
      <c r="D71" s="57"/>
      <c r="E71" s="57"/>
      <c r="F71" s="57"/>
      <c r="G71" s="57"/>
      <c r="H71" s="57"/>
      <c r="I71" s="157"/>
      <c r="J71" s="57"/>
      <c r="K71" s="57"/>
      <c r="L71" s="42"/>
    </row>
    <row r="75" s="1" customFormat="1" ht="6.96" customHeight="1">
      <c r="B75" s="58"/>
      <c r="C75" s="59"/>
      <c r="D75" s="59"/>
      <c r="E75" s="59"/>
      <c r="F75" s="59"/>
      <c r="G75" s="59"/>
      <c r="H75" s="59"/>
      <c r="I75" s="160"/>
      <c r="J75" s="59"/>
      <c r="K75" s="59"/>
      <c r="L75" s="42"/>
    </row>
    <row r="76" s="1" customFormat="1" ht="24.96" customHeight="1">
      <c r="B76" s="37"/>
      <c r="C76" s="21" t="s">
        <v>114</v>
      </c>
      <c r="D76" s="38"/>
      <c r="E76" s="38"/>
      <c r="F76" s="38"/>
      <c r="G76" s="38"/>
      <c r="H76" s="38"/>
      <c r="I76" s="130"/>
      <c r="J76" s="38"/>
      <c r="K76" s="38"/>
      <c r="L76" s="42"/>
    </row>
    <row r="77" s="1" customFormat="1" ht="6.96" customHeight="1">
      <c r="B77" s="37"/>
      <c r="C77" s="38"/>
      <c r="D77" s="38"/>
      <c r="E77" s="38"/>
      <c r="F77" s="38"/>
      <c r="G77" s="38"/>
      <c r="H77" s="38"/>
      <c r="I77" s="130"/>
      <c r="J77" s="38"/>
      <c r="K77" s="38"/>
      <c r="L77" s="42"/>
    </row>
    <row r="78" s="1" customFormat="1" ht="12" customHeight="1">
      <c r="B78" s="37"/>
      <c r="C78" s="30" t="s">
        <v>16</v>
      </c>
      <c r="D78" s="38"/>
      <c r="E78" s="38"/>
      <c r="F78" s="38"/>
      <c r="G78" s="38"/>
      <c r="H78" s="38"/>
      <c r="I78" s="130"/>
      <c r="J78" s="38"/>
      <c r="K78" s="38"/>
      <c r="L78" s="42"/>
    </row>
    <row r="79" s="1" customFormat="1" ht="16.5" customHeight="1">
      <c r="B79" s="37"/>
      <c r="C79" s="38"/>
      <c r="D79" s="38"/>
      <c r="E79" s="161" t="str">
        <f>E7</f>
        <v>Středisko Kostomlaty n.L.-Oprava fasády provozní budovy a zděného plotu</v>
      </c>
      <c r="F79" s="30"/>
      <c r="G79" s="30"/>
      <c r="H79" s="30"/>
      <c r="I79" s="130"/>
      <c r="J79" s="38"/>
      <c r="K79" s="38"/>
      <c r="L79" s="42"/>
    </row>
    <row r="80" s="1" customFormat="1" ht="12" customHeight="1">
      <c r="B80" s="37"/>
      <c r="C80" s="30" t="s">
        <v>94</v>
      </c>
      <c r="D80" s="38"/>
      <c r="E80" s="38"/>
      <c r="F80" s="38"/>
      <c r="G80" s="38"/>
      <c r="H80" s="38"/>
      <c r="I80" s="130"/>
      <c r="J80" s="38"/>
      <c r="K80" s="38"/>
      <c r="L80" s="42"/>
    </row>
    <row r="81" s="1" customFormat="1" ht="16.5" customHeight="1">
      <c r="B81" s="37"/>
      <c r="C81" s="38"/>
      <c r="D81" s="38"/>
      <c r="E81" s="63" t="str">
        <f>E9</f>
        <v xml:space="preserve">11052019b - Středisko Kostomlaty n.L.-Oprava fasády zděného plotu   - stavební část</v>
      </c>
      <c r="F81" s="38"/>
      <c r="G81" s="38"/>
      <c r="H81" s="38"/>
      <c r="I81" s="130"/>
      <c r="J81" s="38"/>
      <c r="K81" s="38"/>
      <c r="L81" s="42"/>
    </row>
    <row r="82" s="1" customFormat="1" ht="6.96" customHeight="1">
      <c r="B82" s="37"/>
      <c r="C82" s="38"/>
      <c r="D82" s="38"/>
      <c r="E82" s="38"/>
      <c r="F82" s="38"/>
      <c r="G82" s="38"/>
      <c r="H82" s="38"/>
      <c r="I82" s="130"/>
      <c r="J82" s="38"/>
      <c r="K82" s="38"/>
      <c r="L82" s="42"/>
    </row>
    <row r="83" s="1" customFormat="1" ht="12" customHeight="1">
      <c r="B83" s="37"/>
      <c r="C83" s="30" t="s">
        <v>22</v>
      </c>
      <c r="D83" s="38"/>
      <c r="E83" s="38"/>
      <c r="F83" s="25" t="str">
        <f>F12</f>
        <v>Kostomlaty n.L.</v>
      </c>
      <c r="G83" s="38"/>
      <c r="H83" s="38"/>
      <c r="I83" s="132" t="s">
        <v>24</v>
      </c>
      <c r="J83" s="66" t="str">
        <f>IF(J12="","",J12)</f>
        <v>11. 5. 2019</v>
      </c>
      <c r="K83" s="38"/>
      <c r="L83" s="42"/>
    </row>
    <row r="84" s="1" customFormat="1" ht="6.96" customHeight="1">
      <c r="B84" s="37"/>
      <c r="C84" s="38"/>
      <c r="D84" s="38"/>
      <c r="E84" s="38"/>
      <c r="F84" s="38"/>
      <c r="G84" s="38"/>
      <c r="H84" s="38"/>
      <c r="I84" s="130"/>
      <c r="J84" s="38"/>
      <c r="K84" s="38"/>
      <c r="L84" s="42"/>
    </row>
    <row r="85" s="1" customFormat="1" ht="13.65" customHeight="1">
      <c r="B85" s="37"/>
      <c r="C85" s="30" t="s">
        <v>30</v>
      </c>
      <c r="D85" s="38"/>
      <c r="E85" s="38"/>
      <c r="F85" s="25" t="str">
        <f>E15</f>
        <v>Povodí Labe s.p. Kostomlarty n.L.</v>
      </c>
      <c r="G85" s="38"/>
      <c r="H85" s="38"/>
      <c r="I85" s="132" t="s">
        <v>36</v>
      </c>
      <c r="J85" s="35" t="str">
        <f>E21</f>
        <v>Ing.arch.Jiří Dvořák</v>
      </c>
      <c r="K85" s="38"/>
      <c r="L85" s="42"/>
    </row>
    <row r="86" s="1" customFormat="1" ht="13.65" customHeight="1">
      <c r="B86" s="37"/>
      <c r="C86" s="30" t="s">
        <v>34</v>
      </c>
      <c r="D86" s="38"/>
      <c r="E86" s="38"/>
      <c r="F86" s="25" t="str">
        <f>IF(E18="","",E18)</f>
        <v>Vyplň údaj</v>
      </c>
      <c r="G86" s="38"/>
      <c r="H86" s="38"/>
      <c r="I86" s="132" t="s">
        <v>39</v>
      </c>
      <c r="J86" s="35" t="str">
        <f>E24</f>
        <v>Ing.arch.Jiří Dvořák</v>
      </c>
      <c r="K86" s="38"/>
      <c r="L86" s="42"/>
    </row>
    <row r="87" s="1" customFormat="1" ht="10.32" customHeight="1">
      <c r="B87" s="37"/>
      <c r="C87" s="38"/>
      <c r="D87" s="38"/>
      <c r="E87" s="38"/>
      <c r="F87" s="38"/>
      <c r="G87" s="38"/>
      <c r="H87" s="38"/>
      <c r="I87" s="130"/>
      <c r="J87" s="38"/>
      <c r="K87" s="38"/>
      <c r="L87" s="42"/>
    </row>
    <row r="88" s="9" customFormat="1" ht="29.28" customHeight="1">
      <c r="B88" s="181"/>
      <c r="C88" s="182" t="s">
        <v>115</v>
      </c>
      <c r="D88" s="183" t="s">
        <v>61</v>
      </c>
      <c r="E88" s="183" t="s">
        <v>57</v>
      </c>
      <c r="F88" s="183" t="s">
        <v>58</v>
      </c>
      <c r="G88" s="183" t="s">
        <v>116</v>
      </c>
      <c r="H88" s="183" t="s">
        <v>117</v>
      </c>
      <c r="I88" s="184" t="s">
        <v>118</v>
      </c>
      <c r="J88" s="185" t="s">
        <v>98</v>
      </c>
      <c r="K88" s="186" t="s">
        <v>119</v>
      </c>
      <c r="L88" s="187"/>
      <c r="M88" s="87" t="s">
        <v>1</v>
      </c>
      <c r="N88" s="88" t="s">
        <v>46</v>
      </c>
      <c r="O88" s="88" t="s">
        <v>120</v>
      </c>
      <c r="P88" s="88" t="s">
        <v>121</v>
      </c>
      <c r="Q88" s="88" t="s">
        <v>122</v>
      </c>
      <c r="R88" s="88" t="s">
        <v>123</v>
      </c>
      <c r="S88" s="88" t="s">
        <v>124</v>
      </c>
      <c r="T88" s="89" t="s">
        <v>125</v>
      </c>
    </row>
    <row r="89" s="1" customFormat="1" ht="22.8" customHeight="1">
      <c r="B89" s="37"/>
      <c r="C89" s="94" t="s">
        <v>126</v>
      </c>
      <c r="D89" s="38"/>
      <c r="E89" s="38"/>
      <c r="F89" s="38"/>
      <c r="G89" s="38"/>
      <c r="H89" s="38"/>
      <c r="I89" s="130"/>
      <c r="J89" s="188">
        <f>BK89</f>
        <v>0</v>
      </c>
      <c r="K89" s="38"/>
      <c r="L89" s="42"/>
      <c r="M89" s="90"/>
      <c r="N89" s="91"/>
      <c r="O89" s="91"/>
      <c r="P89" s="189">
        <f>P90+P145</f>
        <v>0</v>
      </c>
      <c r="Q89" s="91"/>
      <c r="R89" s="189">
        <f>R90+R145</f>
        <v>3.2541125399999999</v>
      </c>
      <c r="S89" s="91"/>
      <c r="T89" s="190">
        <f>T90+T145</f>
        <v>1.5663199999999999</v>
      </c>
      <c r="AT89" s="15" t="s">
        <v>75</v>
      </c>
      <c r="AU89" s="15" t="s">
        <v>100</v>
      </c>
      <c r="BK89" s="191">
        <f>BK90+BK145</f>
        <v>0</v>
      </c>
    </row>
    <row r="90" s="10" customFormat="1" ht="25.92" customHeight="1">
      <c r="B90" s="192"/>
      <c r="C90" s="193"/>
      <c r="D90" s="194" t="s">
        <v>75</v>
      </c>
      <c r="E90" s="195" t="s">
        <v>127</v>
      </c>
      <c r="F90" s="195" t="s">
        <v>128</v>
      </c>
      <c r="G90" s="193"/>
      <c r="H90" s="193"/>
      <c r="I90" s="196"/>
      <c r="J90" s="197">
        <f>BK90</f>
        <v>0</v>
      </c>
      <c r="K90" s="193"/>
      <c r="L90" s="198"/>
      <c r="M90" s="199"/>
      <c r="N90" s="200"/>
      <c r="O90" s="200"/>
      <c r="P90" s="201">
        <f>P91+P95+P106+P122+P129+P142</f>
        <v>0</v>
      </c>
      <c r="Q90" s="200"/>
      <c r="R90" s="201">
        <f>R91+R95+R106+R122+R129+R142</f>
        <v>3.2267525400000001</v>
      </c>
      <c r="S90" s="200"/>
      <c r="T90" s="202">
        <f>T91+T95+T106+T122+T129+T142</f>
        <v>1.248</v>
      </c>
      <c r="AR90" s="203" t="s">
        <v>21</v>
      </c>
      <c r="AT90" s="204" t="s">
        <v>75</v>
      </c>
      <c r="AU90" s="204" t="s">
        <v>76</v>
      </c>
      <c r="AY90" s="203" t="s">
        <v>129</v>
      </c>
      <c r="BK90" s="205">
        <f>BK91+BK95+BK106+BK122+BK129+BK142</f>
        <v>0</v>
      </c>
    </row>
    <row r="91" s="10" customFormat="1" ht="22.8" customHeight="1">
      <c r="B91" s="192"/>
      <c r="C91" s="193"/>
      <c r="D91" s="194" t="s">
        <v>75</v>
      </c>
      <c r="E91" s="206" t="s">
        <v>130</v>
      </c>
      <c r="F91" s="206" t="s">
        <v>131</v>
      </c>
      <c r="G91" s="193"/>
      <c r="H91" s="193"/>
      <c r="I91" s="196"/>
      <c r="J91" s="207">
        <f>BK91</f>
        <v>0</v>
      </c>
      <c r="K91" s="193"/>
      <c r="L91" s="198"/>
      <c r="M91" s="199"/>
      <c r="N91" s="200"/>
      <c r="O91" s="200"/>
      <c r="P91" s="201">
        <f>SUM(P92:P94)</f>
        <v>0</v>
      </c>
      <c r="Q91" s="200"/>
      <c r="R91" s="201">
        <f>SUM(R92:R94)</f>
        <v>0.75</v>
      </c>
      <c r="S91" s="200"/>
      <c r="T91" s="202">
        <f>SUM(T92:T94)</f>
        <v>0</v>
      </c>
      <c r="AR91" s="203" t="s">
        <v>21</v>
      </c>
      <c r="AT91" s="204" t="s">
        <v>75</v>
      </c>
      <c r="AU91" s="204" t="s">
        <v>21</v>
      </c>
      <c r="AY91" s="203" t="s">
        <v>129</v>
      </c>
      <c r="BK91" s="205">
        <f>SUM(BK92:BK94)</f>
        <v>0</v>
      </c>
    </row>
    <row r="92" s="1" customFormat="1" ht="16.5" customHeight="1">
      <c r="B92" s="37"/>
      <c r="C92" s="208" t="s">
        <v>21</v>
      </c>
      <c r="D92" s="208" t="s">
        <v>132</v>
      </c>
      <c r="E92" s="209" t="s">
        <v>372</v>
      </c>
      <c r="F92" s="210" t="s">
        <v>150</v>
      </c>
      <c r="G92" s="211" t="s">
        <v>151</v>
      </c>
      <c r="H92" s="212">
        <v>1</v>
      </c>
      <c r="I92" s="213"/>
      <c r="J92" s="214">
        <f>ROUND(I92*H92,2)</f>
        <v>0</v>
      </c>
      <c r="K92" s="210" t="s">
        <v>1</v>
      </c>
      <c r="L92" s="42"/>
      <c r="M92" s="215" t="s">
        <v>1</v>
      </c>
      <c r="N92" s="216" t="s">
        <v>47</v>
      </c>
      <c r="O92" s="78"/>
      <c r="P92" s="217">
        <f>O92*H92</f>
        <v>0</v>
      </c>
      <c r="Q92" s="217">
        <v>0.75</v>
      </c>
      <c r="R92" s="217">
        <f>Q92*H92</f>
        <v>0.75</v>
      </c>
      <c r="S92" s="217">
        <v>0</v>
      </c>
      <c r="T92" s="218">
        <f>S92*H92</f>
        <v>0</v>
      </c>
      <c r="AR92" s="15" t="s">
        <v>137</v>
      </c>
      <c r="AT92" s="15" t="s">
        <v>132</v>
      </c>
      <c r="AU92" s="15" t="s">
        <v>85</v>
      </c>
      <c r="AY92" s="15" t="s">
        <v>129</v>
      </c>
      <c r="BE92" s="219">
        <f>IF(N92="základní",J92,0)</f>
        <v>0</v>
      </c>
      <c r="BF92" s="219">
        <f>IF(N92="snížená",J92,0)</f>
        <v>0</v>
      </c>
      <c r="BG92" s="219">
        <f>IF(N92="zákl. přenesená",J92,0)</f>
        <v>0</v>
      </c>
      <c r="BH92" s="219">
        <f>IF(N92="sníž. přenesená",J92,0)</f>
        <v>0</v>
      </c>
      <c r="BI92" s="219">
        <f>IF(N92="nulová",J92,0)</f>
        <v>0</v>
      </c>
      <c r="BJ92" s="15" t="s">
        <v>21</v>
      </c>
      <c r="BK92" s="219">
        <f>ROUND(I92*H92,2)</f>
        <v>0</v>
      </c>
      <c r="BL92" s="15" t="s">
        <v>137</v>
      </c>
      <c r="BM92" s="15" t="s">
        <v>373</v>
      </c>
    </row>
    <row r="93" s="1" customFormat="1" ht="16.5" customHeight="1">
      <c r="B93" s="37"/>
      <c r="C93" s="208" t="s">
        <v>85</v>
      </c>
      <c r="D93" s="208" t="s">
        <v>132</v>
      </c>
      <c r="E93" s="209" t="s">
        <v>166</v>
      </c>
      <c r="F93" s="210" t="s">
        <v>167</v>
      </c>
      <c r="G93" s="211" t="s">
        <v>151</v>
      </c>
      <c r="H93" s="212">
        <v>1</v>
      </c>
      <c r="I93" s="213"/>
      <c r="J93" s="214">
        <f>ROUND(I93*H93,2)</f>
        <v>0</v>
      </c>
      <c r="K93" s="210" t="s">
        <v>1</v>
      </c>
      <c r="L93" s="42"/>
      <c r="M93" s="215" t="s">
        <v>1</v>
      </c>
      <c r="N93" s="216" t="s">
        <v>47</v>
      </c>
      <c r="O93" s="78"/>
      <c r="P93" s="217">
        <f>O93*H93</f>
        <v>0</v>
      </c>
      <c r="Q93" s="217">
        <v>0</v>
      </c>
      <c r="R93" s="217">
        <f>Q93*H93</f>
        <v>0</v>
      </c>
      <c r="S93" s="217">
        <v>0</v>
      </c>
      <c r="T93" s="218">
        <f>S93*H93</f>
        <v>0</v>
      </c>
      <c r="AR93" s="15" t="s">
        <v>137</v>
      </c>
      <c r="AT93" s="15" t="s">
        <v>132</v>
      </c>
      <c r="AU93" s="15" t="s">
        <v>85</v>
      </c>
      <c r="AY93" s="15" t="s">
        <v>129</v>
      </c>
      <c r="BE93" s="219">
        <f>IF(N93="základní",J93,0)</f>
        <v>0</v>
      </c>
      <c r="BF93" s="219">
        <f>IF(N93="snížená",J93,0)</f>
        <v>0</v>
      </c>
      <c r="BG93" s="219">
        <f>IF(N93="zákl. přenesená",J93,0)</f>
        <v>0</v>
      </c>
      <c r="BH93" s="219">
        <f>IF(N93="sníž. přenesená",J93,0)</f>
        <v>0</v>
      </c>
      <c r="BI93" s="219">
        <f>IF(N93="nulová",J93,0)</f>
        <v>0</v>
      </c>
      <c r="BJ93" s="15" t="s">
        <v>21</v>
      </c>
      <c r="BK93" s="219">
        <f>ROUND(I93*H93,2)</f>
        <v>0</v>
      </c>
      <c r="BL93" s="15" t="s">
        <v>137</v>
      </c>
      <c r="BM93" s="15" t="s">
        <v>374</v>
      </c>
    </row>
    <row r="94" s="12" customFormat="1">
      <c r="B94" s="231"/>
      <c r="C94" s="232"/>
      <c r="D94" s="222" t="s">
        <v>139</v>
      </c>
      <c r="E94" s="233" t="s">
        <v>1</v>
      </c>
      <c r="F94" s="234" t="s">
        <v>21</v>
      </c>
      <c r="G94" s="232"/>
      <c r="H94" s="235">
        <v>1</v>
      </c>
      <c r="I94" s="236"/>
      <c r="J94" s="232"/>
      <c r="K94" s="232"/>
      <c r="L94" s="237"/>
      <c r="M94" s="238"/>
      <c r="N94" s="239"/>
      <c r="O94" s="239"/>
      <c r="P94" s="239"/>
      <c r="Q94" s="239"/>
      <c r="R94" s="239"/>
      <c r="S94" s="239"/>
      <c r="T94" s="240"/>
      <c r="AT94" s="241" t="s">
        <v>139</v>
      </c>
      <c r="AU94" s="241" t="s">
        <v>85</v>
      </c>
      <c r="AV94" s="12" t="s">
        <v>85</v>
      </c>
      <c r="AW94" s="12" t="s">
        <v>38</v>
      </c>
      <c r="AX94" s="12" t="s">
        <v>21</v>
      </c>
      <c r="AY94" s="241" t="s">
        <v>129</v>
      </c>
    </row>
    <row r="95" s="10" customFormat="1" ht="22.8" customHeight="1">
      <c r="B95" s="192"/>
      <c r="C95" s="193"/>
      <c r="D95" s="194" t="s">
        <v>75</v>
      </c>
      <c r="E95" s="206" t="s">
        <v>137</v>
      </c>
      <c r="F95" s="206" t="s">
        <v>375</v>
      </c>
      <c r="G95" s="193"/>
      <c r="H95" s="193"/>
      <c r="I95" s="196"/>
      <c r="J95" s="207">
        <f>BK95</f>
        <v>0</v>
      </c>
      <c r="K95" s="193"/>
      <c r="L95" s="198"/>
      <c r="M95" s="199"/>
      <c r="N95" s="200"/>
      <c r="O95" s="200"/>
      <c r="P95" s="201">
        <f>SUM(P96:P105)</f>
        <v>0</v>
      </c>
      <c r="Q95" s="200"/>
      <c r="R95" s="201">
        <f>SUM(R96:R105)</f>
        <v>0.91543254000000007</v>
      </c>
      <c r="S95" s="200"/>
      <c r="T95" s="202">
        <f>SUM(T96:T105)</f>
        <v>0</v>
      </c>
      <c r="AR95" s="203" t="s">
        <v>21</v>
      </c>
      <c r="AT95" s="204" t="s">
        <v>75</v>
      </c>
      <c r="AU95" s="204" t="s">
        <v>21</v>
      </c>
      <c r="AY95" s="203" t="s">
        <v>129</v>
      </c>
      <c r="BK95" s="205">
        <f>SUM(BK96:BK105)</f>
        <v>0</v>
      </c>
    </row>
    <row r="96" s="1" customFormat="1" ht="16.5" customHeight="1">
      <c r="B96" s="37"/>
      <c r="C96" s="208" t="s">
        <v>130</v>
      </c>
      <c r="D96" s="208" t="s">
        <v>132</v>
      </c>
      <c r="E96" s="209" t="s">
        <v>376</v>
      </c>
      <c r="F96" s="210" t="s">
        <v>377</v>
      </c>
      <c r="G96" s="211" t="s">
        <v>378</v>
      </c>
      <c r="H96" s="212">
        <v>0.38900000000000001</v>
      </c>
      <c r="I96" s="213"/>
      <c r="J96" s="214">
        <f>ROUND(I96*H96,2)</f>
        <v>0</v>
      </c>
      <c r="K96" s="210" t="s">
        <v>136</v>
      </c>
      <c r="L96" s="42"/>
      <c r="M96" s="215" t="s">
        <v>1</v>
      </c>
      <c r="N96" s="216" t="s">
        <v>47</v>
      </c>
      <c r="O96" s="78"/>
      <c r="P96" s="217">
        <f>O96*H96</f>
        <v>0</v>
      </c>
      <c r="Q96" s="217">
        <v>2.2564500000000001</v>
      </c>
      <c r="R96" s="217">
        <f>Q96*H96</f>
        <v>0.8777590500000001</v>
      </c>
      <c r="S96" s="217">
        <v>0</v>
      </c>
      <c r="T96" s="218">
        <f>S96*H96</f>
        <v>0</v>
      </c>
      <c r="AR96" s="15" t="s">
        <v>137</v>
      </c>
      <c r="AT96" s="15" t="s">
        <v>132</v>
      </c>
      <c r="AU96" s="15" t="s">
        <v>85</v>
      </c>
      <c r="AY96" s="15" t="s">
        <v>129</v>
      </c>
      <c r="BE96" s="219">
        <f>IF(N96="základní",J96,0)</f>
        <v>0</v>
      </c>
      <c r="BF96" s="219">
        <f>IF(N96="snížená",J96,0)</f>
        <v>0</v>
      </c>
      <c r="BG96" s="219">
        <f>IF(N96="zákl. přenesená",J96,0)</f>
        <v>0</v>
      </c>
      <c r="BH96" s="219">
        <f>IF(N96="sníž. přenesená",J96,0)</f>
        <v>0</v>
      </c>
      <c r="BI96" s="219">
        <f>IF(N96="nulová",J96,0)</f>
        <v>0</v>
      </c>
      <c r="BJ96" s="15" t="s">
        <v>21</v>
      </c>
      <c r="BK96" s="219">
        <f>ROUND(I96*H96,2)</f>
        <v>0</v>
      </c>
      <c r="BL96" s="15" t="s">
        <v>137</v>
      </c>
      <c r="BM96" s="15" t="s">
        <v>379</v>
      </c>
    </row>
    <row r="97" s="12" customFormat="1">
      <c r="B97" s="231"/>
      <c r="C97" s="232"/>
      <c r="D97" s="222" t="s">
        <v>139</v>
      </c>
      <c r="E97" s="233" t="s">
        <v>1</v>
      </c>
      <c r="F97" s="234" t="s">
        <v>380</v>
      </c>
      <c r="G97" s="232"/>
      <c r="H97" s="235">
        <v>0.38900000000000001</v>
      </c>
      <c r="I97" s="236"/>
      <c r="J97" s="232"/>
      <c r="K97" s="232"/>
      <c r="L97" s="237"/>
      <c r="M97" s="238"/>
      <c r="N97" s="239"/>
      <c r="O97" s="239"/>
      <c r="P97" s="239"/>
      <c r="Q97" s="239"/>
      <c r="R97" s="239"/>
      <c r="S97" s="239"/>
      <c r="T97" s="240"/>
      <c r="AT97" s="241" t="s">
        <v>139</v>
      </c>
      <c r="AU97" s="241" t="s">
        <v>85</v>
      </c>
      <c r="AV97" s="12" t="s">
        <v>85</v>
      </c>
      <c r="AW97" s="12" t="s">
        <v>38</v>
      </c>
      <c r="AX97" s="12" t="s">
        <v>76</v>
      </c>
      <c r="AY97" s="241" t="s">
        <v>129</v>
      </c>
    </row>
    <row r="98" s="13" customFormat="1">
      <c r="B98" s="242"/>
      <c r="C98" s="243"/>
      <c r="D98" s="222" t="s">
        <v>139</v>
      </c>
      <c r="E98" s="244" t="s">
        <v>1</v>
      </c>
      <c r="F98" s="245" t="s">
        <v>143</v>
      </c>
      <c r="G98" s="243"/>
      <c r="H98" s="246">
        <v>0.38900000000000001</v>
      </c>
      <c r="I98" s="247"/>
      <c r="J98" s="243"/>
      <c r="K98" s="243"/>
      <c r="L98" s="248"/>
      <c r="M98" s="249"/>
      <c r="N98" s="250"/>
      <c r="O98" s="250"/>
      <c r="P98" s="250"/>
      <c r="Q98" s="250"/>
      <c r="R98" s="250"/>
      <c r="S98" s="250"/>
      <c r="T98" s="251"/>
      <c r="AT98" s="252" t="s">
        <v>139</v>
      </c>
      <c r="AU98" s="252" t="s">
        <v>85</v>
      </c>
      <c r="AV98" s="13" t="s">
        <v>137</v>
      </c>
      <c r="AW98" s="13" t="s">
        <v>38</v>
      </c>
      <c r="AX98" s="13" t="s">
        <v>21</v>
      </c>
      <c r="AY98" s="252" t="s">
        <v>129</v>
      </c>
    </row>
    <row r="99" s="1" customFormat="1" ht="16.5" customHeight="1">
      <c r="B99" s="37"/>
      <c r="C99" s="208" t="s">
        <v>137</v>
      </c>
      <c r="D99" s="208" t="s">
        <v>132</v>
      </c>
      <c r="E99" s="209" t="s">
        <v>381</v>
      </c>
      <c r="F99" s="210" t="s">
        <v>382</v>
      </c>
      <c r="G99" s="211" t="s">
        <v>135</v>
      </c>
      <c r="H99" s="212">
        <v>1.73</v>
      </c>
      <c r="I99" s="213"/>
      <c r="J99" s="214">
        <f>ROUND(I99*H99,2)</f>
        <v>0</v>
      </c>
      <c r="K99" s="210" t="s">
        <v>136</v>
      </c>
      <c r="L99" s="42"/>
      <c r="M99" s="215" t="s">
        <v>1</v>
      </c>
      <c r="N99" s="216" t="s">
        <v>47</v>
      </c>
      <c r="O99" s="78"/>
      <c r="P99" s="217">
        <f>O99*H99</f>
        <v>0</v>
      </c>
      <c r="Q99" s="217">
        <v>0.0051900000000000002</v>
      </c>
      <c r="R99" s="217">
        <f>Q99*H99</f>
        <v>0.0089787000000000009</v>
      </c>
      <c r="S99" s="217">
        <v>0</v>
      </c>
      <c r="T99" s="218">
        <f>S99*H99</f>
        <v>0</v>
      </c>
      <c r="AR99" s="15" t="s">
        <v>137</v>
      </c>
      <c r="AT99" s="15" t="s">
        <v>132</v>
      </c>
      <c r="AU99" s="15" t="s">
        <v>85</v>
      </c>
      <c r="AY99" s="15" t="s">
        <v>129</v>
      </c>
      <c r="BE99" s="219">
        <f>IF(N99="základní",J99,0)</f>
        <v>0</v>
      </c>
      <c r="BF99" s="219">
        <f>IF(N99="snížená",J99,0)</f>
        <v>0</v>
      </c>
      <c r="BG99" s="219">
        <f>IF(N99="zákl. přenesená",J99,0)</f>
        <v>0</v>
      </c>
      <c r="BH99" s="219">
        <f>IF(N99="sníž. přenesená",J99,0)</f>
        <v>0</v>
      </c>
      <c r="BI99" s="219">
        <f>IF(N99="nulová",J99,0)</f>
        <v>0</v>
      </c>
      <c r="BJ99" s="15" t="s">
        <v>21</v>
      </c>
      <c r="BK99" s="219">
        <f>ROUND(I99*H99,2)</f>
        <v>0</v>
      </c>
      <c r="BL99" s="15" t="s">
        <v>137</v>
      </c>
      <c r="BM99" s="15" t="s">
        <v>383</v>
      </c>
    </row>
    <row r="100" s="12" customFormat="1">
      <c r="B100" s="231"/>
      <c r="C100" s="232"/>
      <c r="D100" s="222" t="s">
        <v>139</v>
      </c>
      <c r="E100" s="233" t="s">
        <v>1</v>
      </c>
      <c r="F100" s="234" t="s">
        <v>384</v>
      </c>
      <c r="G100" s="232"/>
      <c r="H100" s="235">
        <v>1.73</v>
      </c>
      <c r="I100" s="236"/>
      <c r="J100" s="232"/>
      <c r="K100" s="232"/>
      <c r="L100" s="237"/>
      <c r="M100" s="238"/>
      <c r="N100" s="239"/>
      <c r="O100" s="239"/>
      <c r="P100" s="239"/>
      <c r="Q100" s="239"/>
      <c r="R100" s="239"/>
      <c r="S100" s="239"/>
      <c r="T100" s="240"/>
      <c r="AT100" s="241" t="s">
        <v>139</v>
      </c>
      <c r="AU100" s="241" t="s">
        <v>85</v>
      </c>
      <c r="AV100" s="12" t="s">
        <v>85</v>
      </c>
      <c r="AW100" s="12" t="s">
        <v>38</v>
      </c>
      <c r="AX100" s="12" t="s">
        <v>76</v>
      </c>
      <c r="AY100" s="241" t="s">
        <v>129</v>
      </c>
    </row>
    <row r="101" s="13" customFormat="1">
      <c r="B101" s="242"/>
      <c r="C101" s="243"/>
      <c r="D101" s="222" t="s">
        <v>139</v>
      </c>
      <c r="E101" s="244" t="s">
        <v>1</v>
      </c>
      <c r="F101" s="245" t="s">
        <v>143</v>
      </c>
      <c r="G101" s="243"/>
      <c r="H101" s="246">
        <v>1.73</v>
      </c>
      <c r="I101" s="247"/>
      <c r="J101" s="243"/>
      <c r="K101" s="243"/>
      <c r="L101" s="248"/>
      <c r="M101" s="249"/>
      <c r="N101" s="250"/>
      <c r="O101" s="250"/>
      <c r="P101" s="250"/>
      <c r="Q101" s="250"/>
      <c r="R101" s="250"/>
      <c r="S101" s="250"/>
      <c r="T101" s="251"/>
      <c r="AT101" s="252" t="s">
        <v>139</v>
      </c>
      <c r="AU101" s="252" t="s">
        <v>85</v>
      </c>
      <c r="AV101" s="13" t="s">
        <v>137</v>
      </c>
      <c r="AW101" s="13" t="s">
        <v>38</v>
      </c>
      <c r="AX101" s="13" t="s">
        <v>21</v>
      </c>
      <c r="AY101" s="252" t="s">
        <v>129</v>
      </c>
    </row>
    <row r="102" s="1" customFormat="1" ht="16.5" customHeight="1">
      <c r="B102" s="37"/>
      <c r="C102" s="208" t="s">
        <v>157</v>
      </c>
      <c r="D102" s="208" t="s">
        <v>132</v>
      </c>
      <c r="E102" s="209" t="s">
        <v>385</v>
      </c>
      <c r="F102" s="210" t="s">
        <v>386</v>
      </c>
      <c r="G102" s="211" t="s">
        <v>135</v>
      </c>
      <c r="H102" s="212">
        <v>1.73</v>
      </c>
      <c r="I102" s="213"/>
      <c r="J102" s="214">
        <f>ROUND(I102*H102,2)</f>
        <v>0</v>
      </c>
      <c r="K102" s="210" t="s">
        <v>136</v>
      </c>
      <c r="L102" s="42"/>
      <c r="M102" s="215" t="s">
        <v>1</v>
      </c>
      <c r="N102" s="216" t="s">
        <v>47</v>
      </c>
      <c r="O102" s="78"/>
      <c r="P102" s="217">
        <f>O102*H102</f>
        <v>0</v>
      </c>
      <c r="Q102" s="217">
        <v>0</v>
      </c>
      <c r="R102" s="217">
        <f>Q102*H102</f>
        <v>0</v>
      </c>
      <c r="S102" s="217">
        <v>0</v>
      </c>
      <c r="T102" s="218">
        <f>S102*H102</f>
        <v>0</v>
      </c>
      <c r="AR102" s="15" t="s">
        <v>137</v>
      </c>
      <c r="AT102" s="15" t="s">
        <v>132</v>
      </c>
      <c r="AU102" s="15" t="s">
        <v>85</v>
      </c>
      <c r="AY102" s="15" t="s">
        <v>129</v>
      </c>
      <c r="BE102" s="219">
        <f>IF(N102="základní",J102,0)</f>
        <v>0</v>
      </c>
      <c r="BF102" s="219">
        <f>IF(N102="snížená",J102,0)</f>
        <v>0</v>
      </c>
      <c r="BG102" s="219">
        <f>IF(N102="zákl. přenesená",J102,0)</f>
        <v>0</v>
      </c>
      <c r="BH102" s="219">
        <f>IF(N102="sníž. přenesená",J102,0)</f>
        <v>0</v>
      </c>
      <c r="BI102" s="219">
        <f>IF(N102="nulová",J102,0)</f>
        <v>0</v>
      </c>
      <c r="BJ102" s="15" t="s">
        <v>21</v>
      </c>
      <c r="BK102" s="219">
        <f>ROUND(I102*H102,2)</f>
        <v>0</v>
      </c>
      <c r="BL102" s="15" t="s">
        <v>137</v>
      </c>
      <c r="BM102" s="15" t="s">
        <v>387</v>
      </c>
    </row>
    <row r="103" s="1" customFormat="1" ht="16.5" customHeight="1">
      <c r="B103" s="37"/>
      <c r="C103" s="208" t="s">
        <v>161</v>
      </c>
      <c r="D103" s="208" t="s">
        <v>132</v>
      </c>
      <c r="E103" s="209" t="s">
        <v>388</v>
      </c>
      <c r="F103" s="210" t="s">
        <v>389</v>
      </c>
      <c r="G103" s="211" t="s">
        <v>268</v>
      </c>
      <c r="H103" s="212">
        <v>0.027</v>
      </c>
      <c r="I103" s="213"/>
      <c r="J103" s="214">
        <f>ROUND(I103*H103,2)</f>
        <v>0</v>
      </c>
      <c r="K103" s="210" t="s">
        <v>136</v>
      </c>
      <c r="L103" s="42"/>
      <c r="M103" s="215" t="s">
        <v>1</v>
      </c>
      <c r="N103" s="216" t="s">
        <v>47</v>
      </c>
      <c r="O103" s="78"/>
      <c r="P103" s="217">
        <f>O103*H103</f>
        <v>0</v>
      </c>
      <c r="Q103" s="217">
        <v>1.06277</v>
      </c>
      <c r="R103" s="217">
        <f>Q103*H103</f>
        <v>0.028694789999999998</v>
      </c>
      <c r="S103" s="217">
        <v>0</v>
      </c>
      <c r="T103" s="218">
        <f>S103*H103</f>
        <v>0</v>
      </c>
      <c r="AR103" s="15" t="s">
        <v>137</v>
      </c>
      <c r="AT103" s="15" t="s">
        <v>132</v>
      </c>
      <c r="AU103" s="15" t="s">
        <v>85</v>
      </c>
      <c r="AY103" s="15" t="s">
        <v>129</v>
      </c>
      <c r="BE103" s="219">
        <f>IF(N103="základní",J103,0)</f>
        <v>0</v>
      </c>
      <c r="BF103" s="219">
        <f>IF(N103="snížená",J103,0)</f>
        <v>0</v>
      </c>
      <c r="BG103" s="219">
        <f>IF(N103="zákl. přenesená",J103,0)</f>
        <v>0</v>
      </c>
      <c r="BH103" s="219">
        <f>IF(N103="sníž. přenesená",J103,0)</f>
        <v>0</v>
      </c>
      <c r="BI103" s="219">
        <f>IF(N103="nulová",J103,0)</f>
        <v>0</v>
      </c>
      <c r="BJ103" s="15" t="s">
        <v>21</v>
      </c>
      <c r="BK103" s="219">
        <f>ROUND(I103*H103,2)</f>
        <v>0</v>
      </c>
      <c r="BL103" s="15" t="s">
        <v>137</v>
      </c>
      <c r="BM103" s="15" t="s">
        <v>390</v>
      </c>
    </row>
    <row r="104" s="12" customFormat="1">
      <c r="B104" s="231"/>
      <c r="C104" s="232"/>
      <c r="D104" s="222" t="s">
        <v>139</v>
      </c>
      <c r="E104" s="233" t="s">
        <v>1</v>
      </c>
      <c r="F104" s="234" t="s">
        <v>391</v>
      </c>
      <c r="G104" s="232"/>
      <c r="H104" s="235">
        <v>0.027</v>
      </c>
      <c r="I104" s="236"/>
      <c r="J104" s="232"/>
      <c r="K104" s="232"/>
      <c r="L104" s="237"/>
      <c r="M104" s="238"/>
      <c r="N104" s="239"/>
      <c r="O104" s="239"/>
      <c r="P104" s="239"/>
      <c r="Q104" s="239"/>
      <c r="R104" s="239"/>
      <c r="S104" s="239"/>
      <c r="T104" s="240"/>
      <c r="AT104" s="241" t="s">
        <v>139</v>
      </c>
      <c r="AU104" s="241" t="s">
        <v>85</v>
      </c>
      <c r="AV104" s="12" t="s">
        <v>85</v>
      </c>
      <c r="AW104" s="12" t="s">
        <v>38</v>
      </c>
      <c r="AX104" s="12" t="s">
        <v>76</v>
      </c>
      <c r="AY104" s="241" t="s">
        <v>129</v>
      </c>
    </row>
    <row r="105" s="13" customFormat="1">
      <c r="B105" s="242"/>
      <c r="C105" s="243"/>
      <c r="D105" s="222" t="s">
        <v>139</v>
      </c>
      <c r="E105" s="244" t="s">
        <v>1</v>
      </c>
      <c r="F105" s="245" t="s">
        <v>143</v>
      </c>
      <c r="G105" s="243"/>
      <c r="H105" s="246">
        <v>0.027</v>
      </c>
      <c r="I105" s="247"/>
      <c r="J105" s="243"/>
      <c r="K105" s="243"/>
      <c r="L105" s="248"/>
      <c r="M105" s="249"/>
      <c r="N105" s="250"/>
      <c r="O105" s="250"/>
      <c r="P105" s="250"/>
      <c r="Q105" s="250"/>
      <c r="R105" s="250"/>
      <c r="S105" s="250"/>
      <c r="T105" s="251"/>
      <c r="AT105" s="252" t="s">
        <v>139</v>
      </c>
      <c r="AU105" s="252" t="s">
        <v>85</v>
      </c>
      <c r="AV105" s="13" t="s">
        <v>137</v>
      </c>
      <c r="AW105" s="13" t="s">
        <v>38</v>
      </c>
      <c r="AX105" s="13" t="s">
        <v>21</v>
      </c>
      <c r="AY105" s="252" t="s">
        <v>129</v>
      </c>
    </row>
    <row r="106" s="10" customFormat="1" ht="22.8" customHeight="1">
      <c r="B106" s="192"/>
      <c r="C106" s="193"/>
      <c r="D106" s="194" t="s">
        <v>75</v>
      </c>
      <c r="E106" s="206" t="s">
        <v>161</v>
      </c>
      <c r="F106" s="206" t="s">
        <v>392</v>
      </c>
      <c r="G106" s="193"/>
      <c r="H106" s="193"/>
      <c r="I106" s="196"/>
      <c r="J106" s="207">
        <f>BK106</f>
        <v>0</v>
      </c>
      <c r="K106" s="193"/>
      <c r="L106" s="198"/>
      <c r="M106" s="199"/>
      <c r="N106" s="200"/>
      <c r="O106" s="200"/>
      <c r="P106" s="201">
        <f>SUM(P107:P121)</f>
        <v>0</v>
      </c>
      <c r="Q106" s="200"/>
      <c r="R106" s="201">
        <f>SUM(R107:R121)</f>
        <v>1.56132</v>
      </c>
      <c r="S106" s="200"/>
      <c r="T106" s="202">
        <f>SUM(T107:T121)</f>
        <v>0</v>
      </c>
      <c r="AR106" s="203" t="s">
        <v>21</v>
      </c>
      <c r="AT106" s="204" t="s">
        <v>75</v>
      </c>
      <c r="AU106" s="204" t="s">
        <v>21</v>
      </c>
      <c r="AY106" s="203" t="s">
        <v>129</v>
      </c>
      <c r="BK106" s="205">
        <f>SUM(BK107:BK121)</f>
        <v>0</v>
      </c>
    </row>
    <row r="107" s="1" customFormat="1" ht="16.5" customHeight="1">
      <c r="B107" s="37"/>
      <c r="C107" s="208" t="s">
        <v>165</v>
      </c>
      <c r="D107" s="208" t="s">
        <v>132</v>
      </c>
      <c r="E107" s="209" t="s">
        <v>191</v>
      </c>
      <c r="F107" s="210" t="s">
        <v>192</v>
      </c>
      <c r="G107" s="211" t="s">
        <v>135</v>
      </c>
      <c r="H107" s="212">
        <v>78</v>
      </c>
      <c r="I107" s="213"/>
      <c r="J107" s="214">
        <f>ROUND(I107*H107,2)</f>
        <v>0</v>
      </c>
      <c r="K107" s="210" t="s">
        <v>136</v>
      </c>
      <c r="L107" s="42"/>
      <c r="M107" s="215" t="s">
        <v>1</v>
      </c>
      <c r="N107" s="216" t="s">
        <v>47</v>
      </c>
      <c r="O107" s="78"/>
      <c r="P107" s="217">
        <f>O107*H107</f>
        <v>0</v>
      </c>
      <c r="Q107" s="217">
        <v>0.0043800000000000002</v>
      </c>
      <c r="R107" s="217">
        <f>Q107*H107</f>
        <v>0.34164</v>
      </c>
      <c r="S107" s="217">
        <v>0</v>
      </c>
      <c r="T107" s="218">
        <f>S107*H107</f>
        <v>0</v>
      </c>
      <c r="AR107" s="15" t="s">
        <v>137</v>
      </c>
      <c r="AT107" s="15" t="s">
        <v>132</v>
      </c>
      <c r="AU107" s="15" t="s">
        <v>85</v>
      </c>
      <c r="AY107" s="15" t="s">
        <v>129</v>
      </c>
      <c r="BE107" s="219">
        <f>IF(N107="základní",J107,0)</f>
        <v>0</v>
      </c>
      <c r="BF107" s="219">
        <f>IF(N107="snížená",J107,0)</f>
        <v>0</v>
      </c>
      <c r="BG107" s="219">
        <f>IF(N107="zákl. přenesená",J107,0)</f>
        <v>0</v>
      </c>
      <c r="BH107" s="219">
        <f>IF(N107="sníž. přenesená",J107,0)</f>
        <v>0</v>
      </c>
      <c r="BI107" s="219">
        <f>IF(N107="nulová",J107,0)</f>
        <v>0</v>
      </c>
      <c r="BJ107" s="15" t="s">
        <v>21</v>
      </c>
      <c r="BK107" s="219">
        <f>ROUND(I107*H107,2)</f>
        <v>0</v>
      </c>
      <c r="BL107" s="15" t="s">
        <v>137</v>
      </c>
      <c r="BM107" s="15" t="s">
        <v>393</v>
      </c>
    </row>
    <row r="108" s="1" customFormat="1">
      <c r="B108" s="37"/>
      <c r="C108" s="38"/>
      <c r="D108" s="222" t="s">
        <v>174</v>
      </c>
      <c r="E108" s="38"/>
      <c r="F108" s="253" t="s">
        <v>194</v>
      </c>
      <c r="G108" s="38"/>
      <c r="H108" s="38"/>
      <c r="I108" s="130"/>
      <c r="J108" s="38"/>
      <c r="K108" s="38"/>
      <c r="L108" s="42"/>
      <c r="M108" s="254"/>
      <c r="N108" s="78"/>
      <c r="O108" s="78"/>
      <c r="P108" s="78"/>
      <c r="Q108" s="78"/>
      <c r="R108" s="78"/>
      <c r="S108" s="78"/>
      <c r="T108" s="79"/>
      <c r="AT108" s="15" t="s">
        <v>174</v>
      </c>
      <c r="AU108" s="15" t="s">
        <v>85</v>
      </c>
    </row>
    <row r="109" s="12" customFormat="1">
      <c r="B109" s="231"/>
      <c r="C109" s="232"/>
      <c r="D109" s="222" t="s">
        <v>139</v>
      </c>
      <c r="E109" s="233" t="s">
        <v>1</v>
      </c>
      <c r="F109" s="234" t="s">
        <v>394</v>
      </c>
      <c r="G109" s="232"/>
      <c r="H109" s="235">
        <v>78</v>
      </c>
      <c r="I109" s="236"/>
      <c r="J109" s="232"/>
      <c r="K109" s="232"/>
      <c r="L109" s="237"/>
      <c r="M109" s="238"/>
      <c r="N109" s="239"/>
      <c r="O109" s="239"/>
      <c r="P109" s="239"/>
      <c r="Q109" s="239"/>
      <c r="R109" s="239"/>
      <c r="S109" s="239"/>
      <c r="T109" s="240"/>
      <c r="AT109" s="241" t="s">
        <v>139</v>
      </c>
      <c r="AU109" s="241" t="s">
        <v>85</v>
      </c>
      <c r="AV109" s="12" t="s">
        <v>85</v>
      </c>
      <c r="AW109" s="12" t="s">
        <v>38</v>
      </c>
      <c r="AX109" s="12" t="s">
        <v>76</v>
      </c>
      <c r="AY109" s="241" t="s">
        <v>129</v>
      </c>
    </row>
    <row r="110" s="13" customFormat="1">
      <c r="B110" s="242"/>
      <c r="C110" s="243"/>
      <c r="D110" s="222" t="s">
        <v>139</v>
      </c>
      <c r="E110" s="244" t="s">
        <v>1</v>
      </c>
      <c r="F110" s="245" t="s">
        <v>143</v>
      </c>
      <c r="G110" s="243"/>
      <c r="H110" s="246">
        <v>78</v>
      </c>
      <c r="I110" s="247"/>
      <c r="J110" s="243"/>
      <c r="K110" s="243"/>
      <c r="L110" s="248"/>
      <c r="M110" s="249"/>
      <c r="N110" s="250"/>
      <c r="O110" s="250"/>
      <c r="P110" s="250"/>
      <c r="Q110" s="250"/>
      <c r="R110" s="250"/>
      <c r="S110" s="250"/>
      <c r="T110" s="251"/>
      <c r="AT110" s="252" t="s">
        <v>139</v>
      </c>
      <c r="AU110" s="252" t="s">
        <v>85</v>
      </c>
      <c r="AV110" s="13" t="s">
        <v>137</v>
      </c>
      <c r="AW110" s="13" t="s">
        <v>38</v>
      </c>
      <c r="AX110" s="13" t="s">
        <v>21</v>
      </c>
      <c r="AY110" s="252" t="s">
        <v>129</v>
      </c>
    </row>
    <row r="111" s="1" customFormat="1" ht="16.5" customHeight="1">
      <c r="B111" s="37"/>
      <c r="C111" s="208" t="s">
        <v>170</v>
      </c>
      <c r="D111" s="208" t="s">
        <v>132</v>
      </c>
      <c r="E111" s="209" t="s">
        <v>395</v>
      </c>
      <c r="F111" s="210" t="s">
        <v>396</v>
      </c>
      <c r="G111" s="211" t="s">
        <v>135</v>
      </c>
      <c r="H111" s="212">
        <v>78</v>
      </c>
      <c r="I111" s="213"/>
      <c r="J111" s="214">
        <f>ROUND(I111*H111,2)</f>
        <v>0</v>
      </c>
      <c r="K111" s="210" t="s">
        <v>136</v>
      </c>
      <c r="L111" s="42"/>
      <c r="M111" s="215" t="s">
        <v>1</v>
      </c>
      <c r="N111" s="216" t="s">
        <v>47</v>
      </c>
      <c r="O111" s="78"/>
      <c r="P111" s="217">
        <f>O111*H111</f>
        <v>0</v>
      </c>
      <c r="Q111" s="217">
        <v>0.01146</v>
      </c>
      <c r="R111" s="217">
        <f>Q111*H111</f>
        <v>0.89388000000000001</v>
      </c>
      <c r="S111" s="217">
        <v>0</v>
      </c>
      <c r="T111" s="218">
        <f>S111*H111</f>
        <v>0</v>
      </c>
      <c r="AR111" s="15" t="s">
        <v>137</v>
      </c>
      <c r="AT111" s="15" t="s">
        <v>132</v>
      </c>
      <c r="AU111" s="15" t="s">
        <v>85</v>
      </c>
      <c r="AY111" s="15" t="s">
        <v>129</v>
      </c>
      <c r="BE111" s="219">
        <f>IF(N111="základní",J111,0)</f>
        <v>0</v>
      </c>
      <c r="BF111" s="219">
        <f>IF(N111="snížená",J111,0)</f>
        <v>0</v>
      </c>
      <c r="BG111" s="219">
        <f>IF(N111="zákl. přenesená",J111,0)</f>
        <v>0</v>
      </c>
      <c r="BH111" s="219">
        <f>IF(N111="sníž. přenesená",J111,0)</f>
        <v>0</v>
      </c>
      <c r="BI111" s="219">
        <f>IF(N111="nulová",J111,0)</f>
        <v>0</v>
      </c>
      <c r="BJ111" s="15" t="s">
        <v>21</v>
      </c>
      <c r="BK111" s="219">
        <f>ROUND(I111*H111,2)</f>
        <v>0</v>
      </c>
      <c r="BL111" s="15" t="s">
        <v>137</v>
      </c>
      <c r="BM111" s="15" t="s">
        <v>397</v>
      </c>
    </row>
    <row r="112" s="12" customFormat="1">
      <c r="B112" s="231"/>
      <c r="C112" s="232"/>
      <c r="D112" s="222" t="s">
        <v>139</v>
      </c>
      <c r="E112" s="233" t="s">
        <v>1</v>
      </c>
      <c r="F112" s="234" t="s">
        <v>394</v>
      </c>
      <c r="G112" s="232"/>
      <c r="H112" s="235">
        <v>78</v>
      </c>
      <c r="I112" s="236"/>
      <c r="J112" s="232"/>
      <c r="K112" s="232"/>
      <c r="L112" s="237"/>
      <c r="M112" s="238"/>
      <c r="N112" s="239"/>
      <c r="O112" s="239"/>
      <c r="P112" s="239"/>
      <c r="Q112" s="239"/>
      <c r="R112" s="239"/>
      <c r="S112" s="239"/>
      <c r="T112" s="240"/>
      <c r="AT112" s="241" t="s">
        <v>139</v>
      </c>
      <c r="AU112" s="241" t="s">
        <v>85</v>
      </c>
      <c r="AV112" s="12" t="s">
        <v>85</v>
      </c>
      <c r="AW112" s="12" t="s">
        <v>38</v>
      </c>
      <c r="AX112" s="12" t="s">
        <v>76</v>
      </c>
      <c r="AY112" s="241" t="s">
        <v>129</v>
      </c>
    </row>
    <row r="113" s="13" customFormat="1">
      <c r="B113" s="242"/>
      <c r="C113" s="243"/>
      <c r="D113" s="222" t="s">
        <v>139</v>
      </c>
      <c r="E113" s="244" t="s">
        <v>1</v>
      </c>
      <c r="F113" s="245" t="s">
        <v>143</v>
      </c>
      <c r="G113" s="243"/>
      <c r="H113" s="246">
        <v>78</v>
      </c>
      <c r="I113" s="247"/>
      <c r="J113" s="243"/>
      <c r="K113" s="243"/>
      <c r="L113" s="248"/>
      <c r="M113" s="249"/>
      <c r="N113" s="250"/>
      <c r="O113" s="250"/>
      <c r="P113" s="250"/>
      <c r="Q113" s="250"/>
      <c r="R113" s="250"/>
      <c r="S113" s="250"/>
      <c r="T113" s="251"/>
      <c r="AT113" s="252" t="s">
        <v>139</v>
      </c>
      <c r="AU113" s="252" t="s">
        <v>85</v>
      </c>
      <c r="AV113" s="13" t="s">
        <v>137</v>
      </c>
      <c r="AW113" s="13" t="s">
        <v>38</v>
      </c>
      <c r="AX113" s="13" t="s">
        <v>21</v>
      </c>
      <c r="AY113" s="252" t="s">
        <v>129</v>
      </c>
    </row>
    <row r="114" s="1" customFormat="1" ht="16.5" customHeight="1">
      <c r="B114" s="37"/>
      <c r="C114" s="208" t="s">
        <v>179</v>
      </c>
      <c r="D114" s="208" t="s">
        <v>132</v>
      </c>
      <c r="E114" s="209" t="s">
        <v>205</v>
      </c>
      <c r="F114" s="210" t="s">
        <v>206</v>
      </c>
      <c r="G114" s="211" t="s">
        <v>135</v>
      </c>
      <c r="H114" s="212">
        <v>60</v>
      </c>
      <c r="I114" s="213"/>
      <c r="J114" s="214">
        <f>ROUND(I114*H114,2)</f>
        <v>0</v>
      </c>
      <c r="K114" s="210" t="s">
        <v>136</v>
      </c>
      <c r="L114" s="42"/>
      <c r="M114" s="215" t="s">
        <v>1</v>
      </c>
      <c r="N114" s="216" t="s">
        <v>47</v>
      </c>
      <c r="O114" s="78"/>
      <c r="P114" s="217">
        <f>O114*H114</f>
        <v>0</v>
      </c>
      <c r="Q114" s="217">
        <v>0.00348</v>
      </c>
      <c r="R114" s="217">
        <f>Q114*H114</f>
        <v>0.20880000000000001</v>
      </c>
      <c r="S114" s="217">
        <v>0</v>
      </c>
      <c r="T114" s="218">
        <f>S114*H114</f>
        <v>0</v>
      </c>
      <c r="AR114" s="15" t="s">
        <v>137</v>
      </c>
      <c r="AT114" s="15" t="s">
        <v>132</v>
      </c>
      <c r="AU114" s="15" t="s">
        <v>85</v>
      </c>
      <c r="AY114" s="15" t="s">
        <v>129</v>
      </c>
      <c r="BE114" s="219">
        <f>IF(N114="základní",J114,0)</f>
        <v>0</v>
      </c>
      <c r="BF114" s="219">
        <f>IF(N114="snížená",J114,0)</f>
        <v>0</v>
      </c>
      <c r="BG114" s="219">
        <f>IF(N114="zákl. přenesená",J114,0)</f>
        <v>0</v>
      </c>
      <c r="BH114" s="219">
        <f>IF(N114="sníž. přenesená",J114,0)</f>
        <v>0</v>
      </c>
      <c r="BI114" s="219">
        <f>IF(N114="nulová",J114,0)</f>
        <v>0</v>
      </c>
      <c r="BJ114" s="15" t="s">
        <v>21</v>
      </c>
      <c r="BK114" s="219">
        <f>ROUND(I114*H114,2)</f>
        <v>0</v>
      </c>
      <c r="BL114" s="15" t="s">
        <v>137</v>
      </c>
      <c r="BM114" s="15" t="s">
        <v>398</v>
      </c>
    </row>
    <row r="115" s="11" customFormat="1">
      <c r="B115" s="220"/>
      <c r="C115" s="221"/>
      <c r="D115" s="222" t="s">
        <v>139</v>
      </c>
      <c r="E115" s="223" t="s">
        <v>1</v>
      </c>
      <c r="F115" s="224" t="s">
        <v>399</v>
      </c>
      <c r="G115" s="221"/>
      <c r="H115" s="223" t="s">
        <v>1</v>
      </c>
      <c r="I115" s="225"/>
      <c r="J115" s="221"/>
      <c r="K115" s="221"/>
      <c r="L115" s="226"/>
      <c r="M115" s="227"/>
      <c r="N115" s="228"/>
      <c r="O115" s="228"/>
      <c r="P115" s="228"/>
      <c r="Q115" s="228"/>
      <c r="R115" s="228"/>
      <c r="S115" s="228"/>
      <c r="T115" s="229"/>
      <c r="AT115" s="230" t="s">
        <v>139</v>
      </c>
      <c r="AU115" s="230" t="s">
        <v>85</v>
      </c>
      <c r="AV115" s="11" t="s">
        <v>21</v>
      </c>
      <c r="AW115" s="11" t="s">
        <v>38</v>
      </c>
      <c r="AX115" s="11" t="s">
        <v>76</v>
      </c>
      <c r="AY115" s="230" t="s">
        <v>129</v>
      </c>
    </row>
    <row r="116" s="12" customFormat="1">
      <c r="B116" s="231"/>
      <c r="C116" s="232"/>
      <c r="D116" s="222" t="s">
        <v>139</v>
      </c>
      <c r="E116" s="233" t="s">
        <v>1</v>
      </c>
      <c r="F116" s="234" t="s">
        <v>400</v>
      </c>
      <c r="G116" s="232"/>
      <c r="H116" s="235">
        <v>60</v>
      </c>
      <c r="I116" s="236"/>
      <c r="J116" s="232"/>
      <c r="K116" s="232"/>
      <c r="L116" s="237"/>
      <c r="M116" s="238"/>
      <c r="N116" s="239"/>
      <c r="O116" s="239"/>
      <c r="P116" s="239"/>
      <c r="Q116" s="239"/>
      <c r="R116" s="239"/>
      <c r="S116" s="239"/>
      <c r="T116" s="240"/>
      <c r="AT116" s="241" t="s">
        <v>139</v>
      </c>
      <c r="AU116" s="241" t="s">
        <v>85</v>
      </c>
      <c r="AV116" s="12" t="s">
        <v>85</v>
      </c>
      <c r="AW116" s="12" t="s">
        <v>38</v>
      </c>
      <c r="AX116" s="12" t="s">
        <v>76</v>
      </c>
      <c r="AY116" s="241" t="s">
        <v>129</v>
      </c>
    </row>
    <row r="117" s="13" customFormat="1">
      <c r="B117" s="242"/>
      <c r="C117" s="243"/>
      <c r="D117" s="222" t="s">
        <v>139</v>
      </c>
      <c r="E117" s="244" t="s">
        <v>1</v>
      </c>
      <c r="F117" s="245" t="s">
        <v>143</v>
      </c>
      <c r="G117" s="243"/>
      <c r="H117" s="246">
        <v>60</v>
      </c>
      <c r="I117" s="247"/>
      <c r="J117" s="243"/>
      <c r="K117" s="243"/>
      <c r="L117" s="248"/>
      <c r="M117" s="249"/>
      <c r="N117" s="250"/>
      <c r="O117" s="250"/>
      <c r="P117" s="250"/>
      <c r="Q117" s="250"/>
      <c r="R117" s="250"/>
      <c r="S117" s="250"/>
      <c r="T117" s="251"/>
      <c r="AT117" s="252" t="s">
        <v>139</v>
      </c>
      <c r="AU117" s="252" t="s">
        <v>85</v>
      </c>
      <c r="AV117" s="13" t="s">
        <v>137</v>
      </c>
      <c r="AW117" s="13" t="s">
        <v>38</v>
      </c>
      <c r="AX117" s="13" t="s">
        <v>21</v>
      </c>
      <c r="AY117" s="252" t="s">
        <v>129</v>
      </c>
    </row>
    <row r="118" s="1" customFormat="1" ht="16.5" customHeight="1">
      <c r="B118" s="37"/>
      <c r="C118" s="208" t="s">
        <v>185</v>
      </c>
      <c r="D118" s="208" t="s">
        <v>132</v>
      </c>
      <c r="E118" s="209" t="s">
        <v>209</v>
      </c>
      <c r="F118" s="210" t="s">
        <v>210</v>
      </c>
      <c r="G118" s="211" t="s">
        <v>135</v>
      </c>
      <c r="H118" s="212">
        <v>18</v>
      </c>
      <c r="I118" s="213"/>
      <c r="J118" s="214">
        <f>ROUND(I118*H118,2)</f>
        <v>0</v>
      </c>
      <c r="K118" s="210" t="s">
        <v>1</v>
      </c>
      <c r="L118" s="42"/>
      <c r="M118" s="215" t="s">
        <v>1</v>
      </c>
      <c r="N118" s="216" t="s">
        <v>47</v>
      </c>
      <c r="O118" s="78"/>
      <c r="P118" s="217">
        <f>O118*H118</f>
        <v>0</v>
      </c>
      <c r="Q118" s="217">
        <v>0.0064999999999999997</v>
      </c>
      <c r="R118" s="217">
        <f>Q118*H118</f>
        <v>0.11699999999999999</v>
      </c>
      <c r="S118" s="217">
        <v>0</v>
      </c>
      <c r="T118" s="218">
        <f>S118*H118</f>
        <v>0</v>
      </c>
      <c r="AR118" s="15" t="s">
        <v>137</v>
      </c>
      <c r="AT118" s="15" t="s">
        <v>132</v>
      </c>
      <c r="AU118" s="15" t="s">
        <v>85</v>
      </c>
      <c r="AY118" s="15" t="s">
        <v>129</v>
      </c>
      <c r="BE118" s="219">
        <f>IF(N118="základní",J118,0)</f>
        <v>0</v>
      </c>
      <c r="BF118" s="219">
        <f>IF(N118="snížená",J118,0)</f>
        <v>0</v>
      </c>
      <c r="BG118" s="219">
        <f>IF(N118="zákl. přenesená",J118,0)</f>
        <v>0</v>
      </c>
      <c r="BH118" s="219">
        <f>IF(N118="sníž. přenesená",J118,0)</f>
        <v>0</v>
      </c>
      <c r="BI118" s="219">
        <f>IF(N118="nulová",J118,0)</f>
        <v>0</v>
      </c>
      <c r="BJ118" s="15" t="s">
        <v>21</v>
      </c>
      <c r="BK118" s="219">
        <f>ROUND(I118*H118,2)</f>
        <v>0</v>
      </c>
      <c r="BL118" s="15" t="s">
        <v>137</v>
      </c>
      <c r="BM118" s="15" t="s">
        <v>401</v>
      </c>
    </row>
    <row r="119" s="11" customFormat="1">
      <c r="B119" s="220"/>
      <c r="C119" s="221"/>
      <c r="D119" s="222" t="s">
        <v>139</v>
      </c>
      <c r="E119" s="223" t="s">
        <v>1</v>
      </c>
      <c r="F119" s="224" t="s">
        <v>402</v>
      </c>
      <c r="G119" s="221"/>
      <c r="H119" s="223" t="s">
        <v>1</v>
      </c>
      <c r="I119" s="225"/>
      <c r="J119" s="221"/>
      <c r="K119" s="221"/>
      <c r="L119" s="226"/>
      <c r="M119" s="227"/>
      <c r="N119" s="228"/>
      <c r="O119" s="228"/>
      <c r="P119" s="228"/>
      <c r="Q119" s="228"/>
      <c r="R119" s="228"/>
      <c r="S119" s="228"/>
      <c r="T119" s="229"/>
      <c r="AT119" s="230" t="s">
        <v>139</v>
      </c>
      <c r="AU119" s="230" t="s">
        <v>85</v>
      </c>
      <c r="AV119" s="11" t="s">
        <v>21</v>
      </c>
      <c r="AW119" s="11" t="s">
        <v>38</v>
      </c>
      <c r="AX119" s="11" t="s">
        <v>76</v>
      </c>
      <c r="AY119" s="230" t="s">
        <v>129</v>
      </c>
    </row>
    <row r="120" s="12" customFormat="1">
      <c r="B120" s="231"/>
      <c r="C120" s="232"/>
      <c r="D120" s="222" t="s">
        <v>139</v>
      </c>
      <c r="E120" s="233" t="s">
        <v>1</v>
      </c>
      <c r="F120" s="234" t="s">
        <v>231</v>
      </c>
      <c r="G120" s="232"/>
      <c r="H120" s="235">
        <v>18</v>
      </c>
      <c r="I120" s="236"/>
      <c r="J120" s="232"/>
      <c r="K120" s="232"/>
      <c r="L120" s="237"/>
      <c r="M120" s="238"/>
      <c r="N120" s="239"/>
      <c r="O120" s="239"/>
      <c r="P120" s="239"/>
      <c r="Q120" s="239"/>
      <c r="R120" s="239"/>
      <c r="S120" s="239"/>
      <c r="T120" s="240"/>
      <c r="AT120" s="241" t="s">
        <v>139</v>
      </c>
      <c r="AU120" s="241" t="s">
        <v>85</v>
      </c>
      <c r="AV120" s="12" t="s">
        <v>85</v>
      </c>
      <c r="AW120" s="12" t="s">
        <v>38</v>
      </c>
      <c r="AX120" s="12" t="s">
        <v>76</v>
      </c>
      <c r="AY120" s="241" t="s">
        <v>129</v>
      </c>
    </row>
    <row r="121" s="13" customFormat="1">
      <c r="B121" s="242"/>
      <c r="C121" s="243"/>
      <c r="D121" s="222" t="s">
        <v>139</v>
      </c>
      <c r="E121" s="244" t="s">
        <v>1</v>
      </c>
      <c r="F121" s="245" t="s">
        <v>143</v>
      </c>
      <c r="G121" s="243"/>
      <c r="H121" s="246">
        <v>18</v>
      </c>
      <c r="I121" s="247"/>
      <c r="J121" s="243"/>
      <c r="K121" s="243"/>
      <c r="L121" s="248"/>
      <c r="M121" s="249"/>
      <c r="N121" s="250"/>
      <c r="O121" s="250"/>
      <c r="P121" s="250"/>
      <c r="Q121" s="250"/>
      <c r="R121" s="250"/>
      <c r="S121" s="250"/>
      <c r="T121" s="251"/>
      <c r="AT121" s="252" t="s">
        <v>139</v>
      </c>
      <c r="AU121" s="252" t="s">
        <v>85</v>
      </c>
      <c r="AV121" s="13" t="s">
        <v>137</v>
      </c>
      <c r="AW121" s="13" t="s">
        <v>38</v>
      </c>
      <c r="AX121" s="13" t="s">
        <v>21</v>
      </c>
      <c r="AY121" s="252" t="s">
        <v>129</v>
      </c>
    </row>
    <row r="122" s="10" customFormat="1" ht="22.8" customHeight="1">
      <c r="B122" s="192"/>
      <c r="C122" s="193"/>
      <c r="D122" s="194" t="s">
        <v>75</v>
      </c>
      <c r="E122" s="206" t="s">
        <v>179</v>
      </c>
      <c r="F122" s="206" t="s">
        <v>236</v>
      </c>
      <c r="G122" s="193"/>
      <c r="H122" s="193"/>
      <c r="I122" s="196"/>
      <c r="J122" s="207">
        <f>BK122</f>
        <v>0</v>
      </c>
      <c r="K122" s="193"/>
      <c r="L122" s="198"/>
      <c r="M122" s="199"/>
      <c r="N122" s="200"/>
      <c r="O122" s="200"/>
      <c r="P122" s="201">
        <f>SUM(P123:P128)</f>
        <v>0</v>
      </c>
      <c r="Q122" s="200"/>
      <c r="R122" s="201">
        <f>SUM(R123:R128)</f>
        <v>0</v>
      </c>
      <c r="S122" s="200"/>
      <c r="T122" s="202">
        <f>SUM(T123:T128)</f>
        <v>1.248</v>
      </c>
      <c r="AR122" s="203" t="s">
        <v>21</v>
      </c>
      <c r="AT122" s="204" t="s">
        <v>75</v>
      </c>
      <c r="AU122" s="204" t="s">
        <v>21</v>
      </c>
      <c r="AY122" s="203" t="s">
        <v>129</v>
      </c>
      <c r="BK122" s="205">
        <f>SUM(BK123:BK128)</f>
        <v>0</v>
      </c>
    </row>
    <row r="123" s="1" customFormat="1" ht="16.5" customHeight="1">
      <c r="B123" s="37"/>
      <c r="C123" s="208" t="s">
        <v>190</v>
      </c>
      <c r="D123" s="208" t="s">
        <v>132</v>
      </c>
      <c r="E123" s="209" t="s">
        <v>260</v>
      </c>
      <c r="F123" s="210" t="s">
        <v>261</v>
      </c>
      <c r="G123" s="211" t="s">
        <v>135</v>
      </c>
      <c r="H123" s="212">
        <v>78</v>
      </c>
      <c r="I123" s="213"/>
      <c r="J123" s="214">
        <f>ROUND(I123*H123,2)</f>
        <v>0</v>
      </c>
      <c r="K123" s="210" t="s">
        <v>136</v>
      </c>
      <c r="L123" s="42"/>
      <c r="M123" s="215" t="s">
        <v>1</v>
      </c>
      <c r="N123" s="216" t="s">
        <v>47</v>
      </c>
      <c r="O123" s="78"/>
      <c r="P123" s="217">
        <f>O123*H123</f>
        <v>0</v>
      </c>
      <c r="Q123" s="217">
        <v>0</v>
      </c>
      <c r="R123" s="217">
        <f>Q123*H123</f>
        <v>0</v>
      </c>
      <c r="S123" s="217">
        <v>0.016</v>
      </c>
      <c r="T123" s="218">
        <f>S123*H123</f>
        <v>1.248</v>
      </c>
      <c r="AR123" s="15" t="s">
        <v>137</v>
      </c>
      <c r="AT123" s="15" t="s">
        <v>132</v>
      </c>
      <c r="AU123" s="15" t="s">
        <v>85</v>
      </c>
      <c r="AY123" s="15" t="s">
        <v>129</v>
      </c>
      <c r="BE123" s="219">
        <f>IF(N123="základní",J123,0)</f>
        <v>0</v>
      </c>
      <c r="BF123" s="219">
        <f>IF(N123="snížená",J123,0)</f>
        <v>0</v>
      </c>
      <c r="BG123" s="219">
        <f>IF(N123="zákl. přenesená",J123,0)</f>
        <v>0</v>
      </c>
      <c r="BH123" s="219">
        <f>IF(N123="sníž. přenesená",J123,0)</f>
        <v>0</v>
      </c>
      <c r="BI123" s="219">
        <f>IF(N123="nulová",J123,0)</f>
        <v>0</v>
      </c>
      <c r="BJ123" s="15" t="s">
        <v>21</v>
      </c>
      <c r="BK123" s="219">
        <f>ROUND(I123*H123,2)</f>
        <v>0</v>
      </c>
      <c r="BL123" s="15" t="s">
        <v>137</v>
      </c>
      <c r="BM123" s="15" t="s">
        <v>403</v>
      </c>
    </row>
    <row r="124" s="11" customFormat="1">
      <c r="B124" s="220"/>
      <c r="C124" s="221"/>
      <c r="D124" s="222" t="s">
        <v>139</v>
      </c>
      <c r="E124" s="223" t="s">
        <v>1</v>
      </c>
      <c r="F124" s="224" t="s">
        <v>404</v>
      </c>
      <c r="G124" s="221"/>
      <c r="H124" s="223" t="s">
        <v>1</v>
      </c>
      <c r="I124" s="225"/>
      <c r="J124" s="221"/>
      <c r="K124" s="221"/>
      <c r="L124" s="226"/>
      <c r="M124" s="227"/>
      <c r="N124" s="228"/>
      <c r="O124" s="228"/>
      <c r="P124" s="228"/>
      <c r="Q124" s="228"/>
      <c r="R124" s="228"/>
      <c r="S124" s="228"/>
      <c r="T124" s="229"/>
      <c r="AT124" s="230" t="s">
        <v>139</v>
      </c>
      <c r="AU124" s="230" t="s">
        <v>85</v>
      </c>
      <c r="AV124" s="11" t="s">
        <v>21</v>
      </c>
      <c r="AW124" s="11" t="s">
        <v>38</v>
      </c>
      <c r="AX124" s="11" t="s">
        <v>76</v>
      </c>
      <c r="AY124" s="230" t="s">
        <v>129</v>
      </c>
    </row>
    <row r="125" s="12" customFormat="1">
      <c r="B125" s="231"/>
      <c r="C125" s="232"/>
      <c r="D125" s="222" t="s">
        <v>139</v>
      </c>
      <c r="E125" s="233" t="s">
        <v>1</v>
      </c>
      <c r="F125" s="234" t="s">
        <v>400</v>
      </c>
      <c r="G125" s="232"/>
      <c r="H125" s="235">
        <v>60</v>
      </c>
      <c r="I125" s="236"/>
      <c r="J125" s="232"/>
      <c r="K125" s="232"/>
      <c r="L125" s="237"/>
      <c r="M125" s="238"/>
      <c r="N125" s="239"/>
      <c r="O125" s="239"/>
      <c r="P125" s="239"/>
      <c r="Q125" s="239"/>
      <c r="R125" s="239"/>
      <c r="S125" s="239"/>
      <c r="T125" s="240"/>
      <c r="AT125" s="241" t="s">
        <v>139</v>
      </c>
      <c r="AU125" s="241" t="s">
        <v>85</v>
      </c>
      <c r="AV125" s="12" t="s">
        <v>85</v>
      </c>
      <c r="AW125" s="12" t="s">
        <v>38</v>
      </c>
      <c r="AX125" s="12" t="s">
        <v>76</v>
      </c>
      <c r="AY125" s="241" t="s">
        <v>129</v>
      </c>
    </row>
    <row r="126" s="11" customFormat="1">
      <c r="B126" s="220"/>
      <c r="C126" s="221"/>
      <c r="D126" s="222" t="s">
        <v>139</v>
      </c>
      <c r="E126" s="223" t="s">
        <v>1</v>
      </c>
      <c r="F126" s="224" t="s">
        <v>405</v>
      </c>
      <c r="G126" s="221"/>
      <c r="H126" s="223" t="s">
        <v>1</v>
      </c>
      <c r="I126" s="225"/>
      <c r="J126" s="221"/>
      <c r="K126" s="221"/>
      <c r="L126" s="226"/>
      <c r="M126" s="227"/>
      <c r="N126" s="228"/>
      <c r="O126" s="228"/>
      <c r="P126" s="228"/>
      <c r="Q126" s="228"/>
      <c r="R126" s="228"/>
      <c r="S126" s="228"/>
      <c r="T126" s="229"/>
      <c r="AT126" s="230" t="s">
        <v>139</v>
      </c>
      <c r="AU126" s="230" t="s">
        <v>85</v>
      </c>
      <c r="AV126" s="11" t="s">
        <v>21</v>
      </c>
      <c r="AW126" s="11" t="s">
        <v>38</v>
      </c>
      <c r="AX126" s="11" t="s">
        <v>76</v>
      </c>
      <c r="AY126" s="230" t="s">
        <v>129</v>
      </c>
    </row>
    <row r="127" s="12" customFormat="1">
      <c r="B127" s="231"/>
      <c r="C127" s="232"/>
      <c r="D127" s="222" t="s">
        <v>139</v>
      </c>
      <c r="E127" s="233" t="s">
        <v>1</v>
      </c>
      <c r="F127" s="234" t="s">
        <v>231</v>
      </c>
      <c r="G127" s="232"/>
      <c r="H127" s="235">
        <v>18</v>
      </c>
      <c r="I127" s="236"/>
      <c r="J127" s="232"/>
      <c r="K127" s="232"/>
      <c r="L127" s="237"/>
      <c r="M127" s="238"/>
      <c r="N127" s="239"/>
      <c r="O127" s="239"/>
      <c r="P127" s="239"/>
      <c r="Q127" s="239"/>
      <c r="R127" s="239"/>
      <c r="S127" s="239"/>
      <c r="T127" s="240"/>
      <c r="AT127" s="241" t="s">
        <v>139</v>
      </c>
      <c r="AU127" s="241" t="s">
        <v>85</v>
      </c>
      <c r="AV127" s="12" t="s">
        <v>85</v>
      </c>
      <c r="AW127" s="12" t="s">
        <v>38</v>
      </c>
      <c r="AX127" s="12" t="s">
        <v>76</v>
      </c>
      <c r="AY127" s="241" t="s">
        <v>129</v>
      </c>
    </row>
    <row r="128" s="13" customFormat="1">
      <c r="B128" s="242"/>
      <c r="C128" s="243"/>
      <c r="D128" s="222" t="s">
        <v>139</v>
      </c>
      <c r="E128" s="244" t="s">
        <v>1</v>
      </c>
      <c r="F128" s="245" t="s">
        <v>143</v>
      </c>
      <c r="G128" s="243"/>
      <c r="H128" s="246">
        <v>78</v>
      </c>
      <c r="I128" s="247"/>
      <c r="J128" s="243"/>
      <c r="K128" s="243"/>
      <c r="L128" s="248"/>
      <c r="M128" s="249"/>
      <c r="N128" s="250"/>
      <c r="O128" s="250"/>
      <c r="P128" s="250"/>
      <c r="Q128" s="250"/>
      <c r="R128" s="250"/>
      <c r="S128" s="250"/>
      <c r="T128" s="251"/>
      <c r="AT128" s="252" t="s">
        <v>139</v>
      </c>
      <c r="AU128" s="252" t="s">
        <v>85</v>
      </c>
      <c r="AV128" s="13" t="s">
        <v>137</v>
      </c>
      <c r="AW128" s="13" t="s">
        <v>38</v>
      </c>
      <c r="AX128" s="13" t="s">
        <v>21</v>
      </c>
      <c r="AY128" s="252" t="s">
        <v>129</v>
      </c>
    </row>
    <row r="129" s="10" customFormat="1" ht="22.8" customHeight="1">
      <c r="B129" s="192"/>
      <c r="C129" s="193"/>
      <c r="D129" s="194" t="s">
        <v>75</v>
      </c>
      <c r="E129" s="206" t="s">
        <v>263</v>
      </c>
      <c r="F129" s="206" t="s">
        <v>264</v>
      </c>
      <c r="G129" s="193"/>
      <c r="H129" s="193"/>
      <c r="I129" s="196"/>
      <c r="J129" s="207">
        <f>BK129</f>
        <v>0</v>
      </c>
      <c r="K129" s="193"/>
      <c r="L129" s="198"/>
      <c r="M129" s="199"/>
      <c r="N129" s="200"/>
      <c r="O129" s="200"/>
      <c r="P129" s="201">
        <f>SUM(P130:P141)</f>
        <v>0</v>
      </c>
      <c r="Q129" s="200"/>
      <c r="R129" s="201">
        <f>SUM(R130:R141)</f>
        <v>0</v>
      </c>
      <c r="S129" s="200"/>
      <c r="T129" s="202">
        <f>SUM(T130:T141)</f>
        <v>0</v>
      </c>
      <c r="AR129" s="203" t="s">
        <v>21</v>
      </c>
      <c r="AT129" s="204" t="s">
        <v>75</v>
      </c>
      <c r="AU129" s="204" t="s">
        <v>21</v>
      </c>
      <c r="AY129" s="203" t="s">
        <v>129</v>
      </c>
      <c r="BK129" s="205">
        <f>SUM(BK130:BK141)</f>
        <v>0</v>
      </c>
    </row>
    <row r="130" s="1" customFormat="1" ht="16.5" customHeight="1">
      <c r="B130" s="37"/>
      <c r="C130" s="208" t="s">
        <v>199</v>
      </c>
      <c r="D130" s="208" t="s">
        <v>132</v>
      </c>
      <c r="E130" s="209" t="s">
        <v>266</v>
      </c>
      <c r="F130" s="210" t="s">
        <v>267</v>
      </c>
      <c r="G130" s="211" t="s">
        <v>268</v>
      </c>
      <c r="H130" s="212">
        <v>1.5660000000000001</v>
      </c>
      <c r="I130" s="213"/>
      <c r="J130" s="214">
        <f>ROUND(I130*H130,2)</f>
        <v>0</v>
      </c>
      <c r="K130" s="210" t="s">
        <v>136</v>
      </c>
      <c r="L130" s="42"/>
      <c r="M130" s="215" t="s">
        <v>1</v>
      </c>
      <c r="N130" s="216" t="s">
        <v>47</v>
      </c>
      <c r="O130" s="78"/>
      <c r="P130" s="217">
        <f>O130*H130</f>
        <v>0</v>
      </c>
      <c r="Q130" s="217">
        <v>0</v>
      </c>
      <c r="R130" s="217">
        <f>Q130*H130</f>
        <v>0</v>
      </c>
      <c r="S130" s="217">
        <v>0</v>
      </c>
      <c r="T130" s="218">
        <f>S130*H130</f>
        <v>0</v>
      </c>
      <c r="AR130" s="15" t="s">
        <v>137</v>
      </c>
      <c r="AT130" s="15" t="s">
        <v>132</v>
      </c>
      <c r="AU130" s="15" t="s">
        <v>85</v>
      </c>
      <c r="AY130" s="15" t="s">
        <v>129</v>
      </c>
      <c r="BE130" s="219">
        <f>IF(N130="základní",J130,0)</f>
        <v>0</v>
      </c>
      <c r="BF130" s="219">
        <f>IF(N130="snížená",J130,0)</f>
        <v>0</v>
      </c>
      <c r="BG130" s="219">
        <f>IF(N130="zákl. přenesená",J130,0)</f>
        <v>0</v>
      </c>
      <c r="BH130" s="219">
        <f>IF(N130="sníž. přenesená",J130,0)</f>
        <v>0</v>
      </c>
      <c r="BI130" s="219">
        <f>IF(N130="nulová",J130,0)</f>
        <v>0</v>
      </c>
      <c r="BJ130" s="15" t="s">
        <v>21</v>
      </c>
      <c r="BK130" s="219">
        <f>ROUND(I130*H130,2)</f>
        <v>0</v>
      </c>
      <c r="BL130" s="15" t="s">
        <v>137</v>
      </c>
      <c r="BM130" s="15" t="s">
        <v>406</v>
      </c>
    </row>
    <row r="131" s="1" customFormat="1">
      <c r="B131" s="37"/>
      <c r="C131" s="38"/>
      <c r="D131" s="222" t="s">
        <v>174</v>
      </c>
      <c r="E131" s="38"/>
      <c r="F131" s="253" t="s">
        <v>270</v>
      </c>
      <c r="G131" s="38"/>
      <c r="H131" s="38"/>
      <c r="I131" s="130"/>
      <c r="J131" s="38"/>
      <c r="K131" s="38"/>
      <c r="L131" s="42"/>
      <c r="M131" s="254"/>
      <c r="N131" s="78"/>
      <c r="O131" s="78"/>
      <c r="P131" s="78"/>
      <c r="Q131" s="78"/>
      <c r="R131" s="78"/>
      <c r="S131" s="78"/>
      <c r="T131" s="79"/>
      <c r="AT131" s="15" t="s">
        <v>174</v>
      </c>
      <c r="AU131" s="15" t="s">
        <v>85</v>
      </c>
    </row>
    <row r="132" s="12" customFormat="1">
      <c r="B132" s="231"/>
      <c r="C132" s="232"/>
      <c r="D132" s="222" t="s">
        <v>139</v>
      </c>
      <c r="E132" s="233" t="s">
        <v>1</v>
      </c>
      <c r="F132" s="234" t="s">
        <v>407</v>
      </c>
      <c r="G132" s="232"/>
      <c r="H132" s="235">
        <v>1.5660000000000001</v>
      </c>
      <c r="I132" s="236"/>
      <c r="J132" s="232"/>
      <c r="K132" s="232"/>
      <c r="L132" s="237"/>
      <c r="M132" s="238"/>
      <c r="N132" s="239"/>
      <c r="O132" s="239"/>
      <c r="P132" s="239"/>
      <c r="Q132" s="239"/>
      <c r="R132" s="239"/>
      <c r="S132" s="239"/>
      <c r="T132" s="240"/>
      <c r="AT132" s="241" t="s">
        <v>139</v>
      </c>
      <c r="AU132" s="241" t="s">
        <v>85</v>
      </c>
      <c r="AV132" s="12" t="s">
        <v>85</v>
      </c>
      <c r="AW132" s="12" t="s">
        <v>38</v>
      </c>
      <c r="AX132" s="12" t="s">
        <v>76</v>
      </c>
      <c r="AY132" s="241" t="s">
        <v>129</v>
      </c>
    </row>
    <row r="133" s="13" customFormat="1">
      <c r="B133" s="242"/>
      <c r="C133" s="243"/>
      <c r="D133" s="222" t="s">
        <v>139</v>
      </c>
      <c r="E133" s="244" t="s">
        <v>1</v>
      </c>
      <c r="F133" s="245" t="s">
        <v>143</v>
      </c>
      <c r="G133" s="243"/>
      <c r="H133" s="246">
        <v>1.5660000000000001</v>
      </c>
      <c r="I133" s="247"/>
      <c r="J133" s="243"/>
      <c r="K133" s="243"/>
      <c r="L133" s="248"/>
      <c r="M133" s="249"/>
      <c r="N133" s="250"/>
      <c r="O133" s="250"/>
      <c r="P133" s="250"/>
      <c r="Q133" s="250"/>
      <c r="R133" s="250"/>
      <c r="S133" s="250"/>
      <c r="T133" s="251"/>
      <c r="AT133" s="252" t="s">
        <v>139</v>
      </c>
      <c r="AU133" s="252" t="s">
        <v>85</v>
      </c>
      <c r="AV133" s="13" t="s">
        <v>137</v>
      </c>
      <c r="AW133" s="13" t="s">
        <v>38</v>
      </c>
      <c r="AX133" s="13" t="s">
        <v>21</v>
      </c>
      <c r="AY133" s="252" t="s">
        <v>129</v>
      </c>
    </row>
    <row r="134" s="1" customFormat="1" ht="16.5" customHeight="1">
      <c r="B134" s="37"/>
      <c r="C134" s="208" t="s">
        <v>204</v>
      </c>
      <c r="D134" s="208" t="s">
        <v>132</v>
      </c>
      <c r="E134" s="209" t="s">
        <v>273</v>
      </c>
      <c r="F134" s="210" t="s">
        <v>274</v>
      </c>
      <c r="G134" s="211" t="s">
        <v>268</v>
      </c>
      <c r="H134" s="212">
        <v>1.5660000000000001</v>
      </c>
      <c r="I134" s="213"/>
      <c r="J134" s="214">
        <f>ROUND(I134*H134,2)</f>
        <v>0</v>
      </c>
      <c r="K134" s="210" t="s">
        <v>136</v>
      </c>
      <c r="L134" s="42"/>
      <c r="M134" s="215" t="s">
        <v>1</v>
      </c>
      <c r="N134" s="216" t="s">
        <v>47</v>
      </c>
      <c r="O134" s="78"/>
      <c r="P134" s="217">
        <f>O134*H134</f>
        <v>0</v>
      </c>
      <c r="Q134" s="217">
        <v>0</v>
      </c>
      <c r="R134" s="217">
        <f>Q134*H134</f>
        <v>0</v>
      </c>
      <c r="S134" s="217">
        <v>0</v>
      </c>
      <c r="T134" s="218">
        <f>S134*H134</f>
        <v>0</v>
      </c>
      <c r="AR134" s="15" t="s">
        <v>137</v>
      </c>
      <c r="AT134" s="15" t="s">
        <v>132</v>
      </c>
      <c r="AU134" s="15" t="s">
        <v>85</v>
      </c>
      <c r="AY134" s="15" t="s">
        <v>129</v>
      </c>
      <c r="BE134" s="219">
        <f>IF(N134="základní",J134,0)</f>
        <v>0</v>
      </c>
      <c r="BF134" s="219">
        <f>IF(N134="snížená",J134,0)</f>
        <v>0</v>
      </c>
      <c r="BG134" s="219">
        <f>IF(N134="zákl. přenesená",J134,0)</f>
        <v>0</v>
      </c>
      <c r="BH134" s="219">
        <f>IF(N134="sníž. přenesená",J134,0)</f>
        <v>0</v>
      </c>
      <c r="BI134" s="219">
        <f>IF(N134="nulová",J134,0)</f>
        <v>0</v>
      </c>
      <c r="BJ134" s="15" t="s">
        <v>21</v>
      </c>
      <c r="BK134" s="219">
        <f>ROUND(I134*H134,2)</f>
        <v>0</v>
      </c>
      <c r="BL134" s="15" t="s">
        <v>137</v>
      </c>
      <c r="BM134" s="15" t="s">
        <v>408</v>
      </c>
    </row>
    <row r="135" s="1" customFormat="1">
      <c r="B135" s="37"/>
      <c r="C135" s="38"/>
      <c r="D135" s="222" t="s">
        <v>174</v>
      </c>
      <c r="E135" s="38"/>
      <c r="F135" s="253" t="s">
        <v>276</v>
      </c>
      <c r="G135" s="38"/>
      <c r="H135" s="38"/>
      <c r="I135" s="130"/>
      <c r="J135" s="38"/>
      <c r="K135" s="38"/>
      <c r="L135" s="42"/>
      <c r="M135" s="254"/>
      <c r="N135" s="78"/>
      <c r="O135" s="78"/>
      <c r="P135" s="78"/>
      <c r="Q135" s="78"/>
      <c r="R135" s="78"/>
      <c r="S135" s="78"/>
      <c r="T135" s="79"/>
      <c r="AT135" s="15" t="s">
        <v>174</v>
      </c>
      <c r="AU135" s="15" t="s">
        <v>85</v>
      </c>
    </row>
    <row r="136" s="1" customFormat="1" ht="16.5" customHeight="1">
      <c r="B136" s="37"/>
      <c r="C136" s="208" t="s">
        <v>208</v>
      </c>
      <c r="D136" s="208" t="s">
        <v>132</v>
      </c>
      <c r="E136" s="209" t="s">
        <v>278</v>
      </c>
      <c r="F136" s="210" t="s">
        <v>279</v>
      </c>
      <c r="G136" s="211" t="s">
        <v>268</v>
      </c>
      <c r="H136" s="212">
        <v>14.093999999999999</v>
      </c>
      <c r="I136" s="213"/>
      <c r="J136" s="214">
        <f>ROUND(I136*H136,2)</f>
        <v>0</v>
      </c>
      <c r="K136" s="210" t="s">
        <v>136</v>
      </c>
      <c r="L136" s="42"/>
      <c r="M136" s="215" t="s">
        <v>1</v>
      </c>
      <c r="N136" s="216" t="s">
        <v>47</v>
      </c>
      <c r="O136" s="78"/>
      <c r="P136" s="217">
        <f>O136*H136</f>
        <v>0</v>
      </c>
      <c r="Q136" s="217">
        <v>0</v>
      </c>
      <c r="R136" s="217">
        <f>Q136*H136</f>
        <v>0</v>
      </c>
      <c r="S136" s="217">
        <v>0</v>
      </c>
      <c r="T136" s="218">
        <f>S136*H136</f>
        <v>0</v>
      </c>
      <c r="AR136" s="15" t="s">
        <v>137</v>
      </c>
      <c r="AT136" s="15" t="s">
        <v>132</v>
      </c>
      <c r="AU136" s="15" t="s">
        <v>85</v>
      </c>
      <c r="AY136" s="15" t="s">
        <v>129</v>
      </c>
      <c r="BE136" s="219">
        <f>IF(N136="základní",J136,0)</f>
        <v>0</v>
      </c>
      <c r="BF136" s="219">
        <f>IF(N136="snížená",J136,0)</f>
        <v>0</v>
      </c>
      <c r="BG136" s="219">
        <f>IF(N136="zákl. přenesená",J136,0)</f>
        <v>0</v>
      </c>
      <c r="BH136" s="219">
        <f>IF(N136="sníž. přenesená",J136,0)</f>
        <v>0</v>
      </c>
      <c r="BI136" s="219">
        <f>IF(N136="nulová",J136,0)</f>
        <v>0</v>
      </c>
      <c r="BJ136" s="15" t="s">
        <v>21</v>
      </c>
      <c r="BK136" s="219">
        <f>ROUND(I136*H136,2)</f>
        <v>0</v>
      </c>
      <c r="BL136" s="15" t="s">
        <v>137</v>
      </c>
      <c r="BM136" s="15" t="s">
        <v>409</v>
      </c>
    </row>
    <row r="137" s="1" customFormat="1">
      <c r="B137" s="37"/>
      <c r="C137" s="38"/>
      <c r="D137" s="222" t="s">
        <v>174</v>
      </c>
      <c r="E137" s="38"/>
      <c r="F137" s="253" t="s">
        <v>276</v>
      </c>
      <c r="G137" s="38"/>
      <c r="H137" s="38"/>
      <c r="I137" s="130"/>
      <c r="J137" s="38"/>
      <c r="K137" s="38"/>
      <c r="L137" s="42"/>
      <c r="M137" s="254"/>
      <c r="N137" s="78"/>
      <c r="O137" s="78"/>
      <c r="P137" s="78"/>
      <c r="Q137" s="78"/>
      <c r="R137" s="78"/>
      <c r="S137" s="78"/>
      <c r="T137" s="79"/>
      <c r="AT137" s="15" t="s">
        <v>174</v>
      </c>
      <c r="AU137" s="15" t="s">
        <v>85</v>
      </c>
    </row>
    <row r="138" s="12" customFormat="1">
      <c r="B138" s="231"/>
      <c r="C138" s="232"/>
      <c r="D138" s="222" t="s">
        <v>139</v>
      </c>
      <c r="E138" s="233" t="s">
        <v>1</v>
      </c>
      <c r="F138" s="234" t="s">
        <v>410</v>
      </c>
      <c r="G138" s="232"/>
      <c r="H138" s="235">
        <v>14.093999999999999</v>
      </c>
      <c r="I138" s="236"/>
      <c r="J138" s="232"/>
      <c r="K138" s="232"/>
      <c r="L138" s="237"/>
      <c r="M138" s="238"/>
      <c r="N138" s="239"/>
      <c r="O138" s="239"/>
      <c r="P138" s="239"/>
      <c r="Q138" s="239"/>
      <c r="R138" s="239"/>
      <c r="S138" s="239"/>
      <c r="T138" s="240"/>
      <c r="AT138" s="241" t="s">
        <v>139</v>
      </c>
      <c r="AU138" s="241" t="s">
        <v>85</v>
      </c>
      <c r="AV138" s="12" t="s">
        <v>85</v>
      </c>
      <c r="AW138" s="12" t="s">
        <v>38</v>
      </c>
      <c r="AX138" s="12" t="s">
        <v>76</v>
      </c>
      <c r="AY138" s="241" t="s">
        <v>129</v>
      </c>
    </row>
    <row r="139" s="13" customFormat="1">
      <c r="B139" s="242"/>
      <c r="C139" s="243"/>
      <c r="D139" s="222" t="s">
        <v>139</v>
      </c>
      <c r="E139" s="244" t="s">
        <v>1</v>
      </c>
      <c r="F139" s="245" t="s">
        <v>143</v>
      </c>
      <c r="G139" s="243"/>
      <c r="H139" s="246">
        <v>14.093999999999999</v>
      </c>
      <c r="I139" s="247"/>
      <c r="J139" s="243"/>
      <c r="K139" s="243"/>
      <c r="L139" s="248"/>
      <c r="M139" s="249"/>
      <c r="N139" s="250"/>
      <c r="O139" s="250"/>
      <c r="P139" s="250"/>
      <c r="Q139" s="250"/>
      <c r="R139" s="250"/>
      <c r="S139" s="250"/>
      <c r="T139" s="251"/>
      <c r="AT139" s="252" t="s">
        <v>139</v>
      </c>
      <c r="AU139" s="252" t="s">
        <v>85</v>
      </c>
      <c r="AV139" s="13" t="s">
        <v>137</v>
      </c>
      <c r="AW139" s="13" t="s">
        <v>38</v>
      </c>
      <c r="AX139" s="13" t="s">
        <v>21</v>
      </c>
      <c r="AY139" s="252" t="s">
        <v>129</v>
      </c>
    </row>
    <row r="140" s="1" customFormat="1" ht="16.5" customHeight="1">
      <c r="B140" s="37"/>
      <c r="C140" s="208" t="s">
        <v>8</v>
      </c>
      <c r="D140" s="208" t="s">
        <v>132</v>
      </c>
      <c r="E140" s="209" t="s">
        <v>283</v>
      </c>
      <c r="F140" s="210" t="s">
        <v>284</v>
      </c>
      <c r="G140" s="211" t="s">
        <v>268</v>
      </c>
      <c r="H140" s="212">
        <v>1.5660000000000001</v>
      </c>
      <c r="I140" s="213"/>
      <c r="J140" s="214">
        <f>ROUND(I140*H140,2)</f>
        <v>0</v>
      </c>
      <c r="K140" s="210" t="s">
        <v>136</v>
      </c>
      <c r="L140" s="42"/>
      <c r="M140" s="215" t="s">
        <v>1</v>
      </c>
      <c r="N140" s="216" t="s">
        <v>47</v>
      </c>
      <c r="O140" s="78"/>
      <c r="P140" s="217">
        <f>O140*H140</f>
        <v>0</v>
      </c>
      <c r="Q140" s="217">
        <v>0</v>
      </c>
      <c r="R140" s="217">
        <f>Q140*H140</f>
        <v>0</v>
      </c>
      <c r="S140" s="217">
        <v>0</v>
      </c>
      <c r="T140" s="218">
        <f>S140*H140</f>
        <v>0</v>
      </c>
      <c r="AR140" s="15" t="s">
        <v>137</v>
      </c>
      <c r="AT140" s="15" t="s">
        <v>132</v>
      </c>
      <c r="AU140" s="15" t="s">
        <v>85</v>
      </c>
      <c r="AY140" s="15" t="s">
        <v>129</v>
      </c>
      <c r="BE140" s="219">
        <f>IF(N140="základní",J140,0)</f>
        <v>0</v>
      </c>
      <c r="BF140" s="219">
        <f>IF(N140="snížená",J140,0)</f>
        <v>0</v>
      </c>
      <c r="BG140" s="219">
        <f>IF(N140="zákl. přenesená",J140,0)</f>
        <v>0</v>
      </c>
      <c r="BH140" s="219">
        <f>IF(N140="sníž. přenesená",J140,0)</f>
        <v>0</v>
      </c>
      <c r="BI140" s="219">
        <f>IF(N140="nulová",J140,0)</f>
        <v>0</v>
      </c>
      <c r="BJ140" s="15" t="s">
        <v>21</v>
      </c>
      <c r="BK140" s="219">
        <f>ROUND(I140*H140,2)</f>
        <v>0</v>
      </c>
      <c r="BL140" s="15" t="s">
        <v>137</v>
      </c>
      <c r="BM140" s="15" t="s">
        <v>411</v>
      </c>
    </row>
    <row r="141" s="1" customFormat="1">
      <c r="B141" s="37"/>
      <c r="C141" s="38"/>
      <c r="D141" s="222" t="s">
        <v>174</v>
      </c>
      <c r="E141" s="38"/>
      <c r="F141" s="253" t="s">
        <v>286</v>
      </c>
      <c r="G141" s="38"/>
      <c r="H141" s="38"/>
      <c r="I141" s="130"/>
      <c r="J141" s="38"/>
      <c r="K141" s="38"/>
      <c r="L141" s="42"/>
      <c r="M141" s="254"/>
      <c r="N141" s="78"/>
      <c r="O141" s="78"/>
      <c r="P141" s="78"/>
      <c r="Q141" s="78"/>
      <c r="R141" s="78"/>
      <c r="S141" s="78"/>
      <c r="T141" s="79"/>
      <c r="AT141" s="15" t="s">
        <v>174</v>
      </c>
      <c r="AU141" s="15" t="s">
        <v>85</v>
      </c>
    </row>
    <row r="142" s="10" customFormat="1" ht="22.8" customHeight="1">
      <c r="B142" s="192"/>
      <c r="C142" s="193"/>
      <c r="D142" s="194" t="s">
        <v>75</v>
      </c>
      <c r="E142" s="206" t="s">
        <v>292</v>
      </c>
      <c r="F142" s="206" t="s">
        <v>293</v>
      </c>
      <c r="G142" s="193"/>
      <c r="H142" s="193"/>
      <c r="I142" s="196"/>
      <c r="J142" s="207">
        <f>BK142</f>
        <v>0</v>
      </c>
      <c r="K142" s="193"/>
      <c r="L142" s="198"/>
      <c r="M142" s="199"/>
      <c r="N142" s="200"/>
      <c r="O142" s="200"/>
      <c r="P142" s="201">
        <f>SUM(P143:P144)</f>
        <v>0</v>
      </c>
      <c r="Q142" s="200"/>
      <c r="R142" s="201">
        <f>SUM(R143:R144)</f>
        <v>0</v>
      </c>
      <c r="S142" s="200"/>
      <c r="T142" s="202">
        <f>SUM(T143:T144)</f>
        <v>0</v>
      </c>
      <c r="AR142" s="203" t="s">
        <v>21</v>
      </c>
      <c r="AT142" s="204" t="s">
        <v>75</v>
      </c>
      <c r="AU142" s="204" t="s">
        <v>21</v>
      </c>
      <c r="AY142" s="203" t="s">
        <v>129</v>
      </c>
      <c r="BK142" s="205">
        <f>SUM(BK143:BK144)</f>
        <v>0</v>
      </c>
    </row>
    <row r="143" s="1" customFormat="1" ht="16.5" customHeight="1">
      <c r="B143" s="37"/>
      <c r="C143" s="208" t="s">
        <v>214</v>
      </c>
      <c r="D143" s="208" t="s">
        <v>132</v>
      </c>
      <c r="E143" s="209" t="s">
        <v>294</v>
      </c>
      <c r="F143" s="210" t="s">
        <v>295</v>
      </c>
      <c r="G143" s="211" t="s">
        <v>268</v>
      </c>
      <c r="H143" s="212">
        <v>3.2269999999999999</v>
      </c>
      <c r="I143" s="213"/>
      <c r="J143" s="214">
        <f>ROUND(I143*H143,2)</f>
        <v>0</v>
      </c>
      <c r="K143" s="210" t="s">
        <v>136</v>
      </c>
      <c r="L143" s="42"/>
      <c r="M143" s="215" t="s">
        <v>1</v>
      </c>
      <c r="N143" s="216" t="s">
        <v>47</v>
      </c>
      <c r="O143" s="78"/>
      <c r="P143" s="217">
        <f>O143*H143</f>
        <v>0</v>
      </c>
      <c r="Q143" s="217">
        <v>0</v>
      </c>
      <c r="R143" s="217">
        <f>Q143*H143</f>
        <v>0</v>
      </c>
      <c r="S143" s="217">
        <v>0</v>
      </c>
      <c r="T143" s="218">
        <f>S143*H143</f>
        <v>0</v>
      </c>
      <c r="AR143" s="15" t="s">
        <v>137</v>
      </c>
      <c r="AT143" s="15" t="s">
        <v>132</v>
      </c>
      <c r="AU143" s="15" t="s">
        <v>85</v>
      </c>
      <c r="AY143" s="15" t="s">
        <v>129</v>
      </c>
      <c r="BE143" s="219">
        <f>IF(N143="základní",J143,0)</f>
        <v>0</v>
      </c>
      <c r="BF143" s="219">
        <f>IF(N143="snížená",J143,0)</f>
        <v>0</v>
      </c>
      <c r="BG143" s="219">
        <f>IF(N143="zákl. přenesená",J143,0)</f>
        <v>0</v>
      </c>
      <c r="BH143" s="219">
        <f>IF(N143="sníž. přenesená",J143,0)</f>
        <v>0</v>
      </c>
      <c r="BI143" s="219">
        <f>IF(N143="nulová",J143,0)</f>
        <v>0</v>
      </c>
      <c r="BJ143" s="15" t="s">
        <v>21</v>
      </c>
      <c r="BK143" s="219">
        <f>ROUND(I143*H143,2)</f>
        <v>0</v>
      </c>
      <c r="BL143" s="15" t="s">
        <v>137</v>
      </c>
      <c r="BM143" s="15" t="s">
        <v>412</v>
      </c>
    </row>
    <row r="144" s="1" customFormat="1">
      <c r="B144" s="37"/>
      <c r="C144" s="38"/>
      <c r="D144" s="222" t="s">
        <v>174</v>
      </c>
      <c r="E144" s="38"/>
      <c r="F144" s="253" t="s">
        <v>297</v>
      </c>
      <c r="G144" s="38"/>
      <c r="H144" s="38"/>
      <c r="I144" s="130"/>
      <c r="J144" s="38"/>
      <c r="K144" s="38"/>
      <c r="L144" s="42"/>
      <c r="M144" s="254"/>
      <c r="N144" s="78"/>
      <c r="O144" s="78"/>
      <c r="P144" s="78"/>
      <c r="Q144" s="78"/>
      <c r="R144" s="78"/>
      <c r="S144" s="78"/>
      <c r="T144" s="79"/>
      <c r="AT144" s="15" t="s">
        <v>174</v>
      </c>
      <c r="AU144" s="15" t="s">
        <v>85</v>
      </c>
    </row>
    <row r="145" s="10" customFormat="1" ht="25.92" customHeight="1">
      <c r="B145" s="192"/>
      <c r="C145" s="193"/>
      <c r="D145" s="194" t="s">
        <v>75</v>
      </c>
      <c r="E145" s="195" t="s">
        <v>298</v>
      </c>
      <c r="F145" s="195" t="s">
        <v>299</v>
      </c>
      <c r="G145" s="193"/>
      <c r="H145" s="193"/>
      <c r="I145" s="196"/>
      <c r="J145" s="197">
        <f>BK145</f>
        <v>0</v>
      </c>
      <c r="K145" s="193"/>
      <c r="L145" s="198"/>
      <c r="M145" s="199"/>
      <c r="N145" s="200"/>
      <c r="O145" s="200"/>
      <c r="P145" s="201">
        <f>P146+P154</f>
        <v>0</v>
      </c>
      <c r="Q145" s="200"/>
      <c r="R145" s="201">
        <f>R146+R154</f>
        <v>0.027360000000000002</v>
      </c>
      <c r="S145" s="200"/>
      <c r="T145" s="202">
        <f>T146+T154</f>
        <v>0.31831999999999999</v>
      </c>
      <c r="AR145" s="203" t="s">
        <v>85</v>
      </c>
      <c r="AT145" s="204" t="s">
        <v>75</v>
      </c>
      <c r="AU145" s="204" t="s">
        <v>76</v>
      </c>
      <c r="AY145" s="203" t="s">
        <v>129</v>
      </c>
      <c r="BK145" s="205">
        <f>BK146+BK154</f>
        <v>0</v>
      </c>
    </row>
    <row r="146" s="10" customFormat="1" ht="22.8" customHeight="1">
      <c r="B146" s="192"/>
      <c r="C146" s="193"/>
      <c r="D146" s="194" t="s">
        <v>75</v>
      </c>
      <c r="E146" s="206" t="s">
        <v>334</v>
      </c>
      <c r="F146" s="206" t="s">
        <v>335</v>
      </c>
      <c r="G146" s="193"/>
      <c r="H146" s="193"/>
      <c r="I146" s="196"/>
      <c r="J146" s="207">
        <f>BK146</f>
        <v>0</v>
      </c>
      <c r="K146" s="193"/>
      <c r="L146" s="198"/>
      <c r="M146" s="199"/>
      <c r="N146" s="200"/>
      <c r="O146" s="200"/>
      <c r="P146" s="201">
        <f>SUM(P147:P153)</f>
        <v>0</v>
      </c>
      <c r="Q146" s="200"/>
      <c r="R146" s="201">
        <f>SUM(R147:R153)</f>
        <v>0.027360000000000002</v>
      </c>
      <c r="S146" s="200"/>
      <c r="T146" s="202">
        <f>SUM(T147:T153)</f>
        <v>0</v>
      </c>
      <c r="AR146" s="203" t="s">
        <v>85</v>
      </c>
      <c r="AT146" s="204" t="s">
        <v>75</v>
      </c>
      <c r="AU146" s="204" t="s">
        <v>21</v>
      </c>
      <c r="AY146" s="203" t="s">
        <v>129</v>
      </c>
      <c r="BK146" s="205">
        <f>SUM(BK147:BK153)</f>
        <v>0</v>
      </c>
    </row>
    <row r="147" s="1" customFormat="1" ht="16.5" customHeight="1">
      <c r="B147" s="37"/>
      <c r="C147" s="208" t="s">
        <v>224</v>
      </c>
      <c r="D147" s="208" t="s">
        <v>132</v>
      </c>
      <c r="E147" s="209" t="s">
        <v>413</v>
      </c>
      <c r="F147" s="210" t="s">
        <v>414</v>
      </c>
      <c r="G147" s="211" t="s">
        <v>246</v>
      </c>
      <c r="H147" s="212">
        <v>18</v>
      </c>
      <c r="I147" s="213"/>
      <c r="J147" s="214">
        <f>ROUND(I147*H147,2)</f>
        <v>0</v>
      </c>
      <c r="K147" s="210" t="s">
        <v>136</v>
      </c>
      <c r="L147" s="42"/>
      <c r="M147" s="215" t="s">
        <v>1</v>
      </c>
      <c r="N147" s="216" t="s">
        <v>47</v>
      </c>
      <c r="O147" s="78"/>
      <c r="P147" s="217">
        <f>O147*H147</f>
        <v>0</v>
      </c>
      <c r="Q147" s="217">
        <v>0.0015200000000000001</v>
      </c>
      <c r="R147" s="217">
        <f>Q147*H147</f>
        <v>0.027360000000000002</v>
      </c>
      <c r="S147" s="217">
        <v>0</v>
      </c>
      <c r="T147" s="218">
        <f>S147*H147</f>
        <v>0</v>
      </c>
      <c r="AR147" s="15" t="s">
        <v>214</v>
      </c>
      <c r="AT147" s="15" t="s">
        <v>132</v>
      </c>
      <c r="AU147" s="15" t="s">
        <v>85</v>
      </c>
      <c r="AY147" s="15" t="s">
        <v>129</v>
      </c>
      <c r="BE147" s="219">
        <f>IF(N147="základní",J147,0)</f>
        <v>0</v>
      </c>
      <c r="BF147" s="219">
        <f>IF(N147="snížená",J147,0)</f>
        <v>0</v>
      </c>
      <c r="BG147" s="219">
        <f>IF(N147="zákl. přenesená",J147,0)</f>
        <v>0</v>
      </c>
      <c r="BH147" s="219">
        <f>IF(N147="sníž. přenesená",J147,0)</f>
        <v>0</v>
      </c>
      <c r="BI147" s="219">
        <f>IF(N147="nulová",J147,0)</f>
        <v>0</v>
      </c>
      <c r="BJ147" s="15" t="s">
        <v>21</v>
      </c>
      <c r="BK147" s="219">
        <f>ROUND(I147*H147,2)</f>
        <v>0</v>
      </c>
      <c r="BL147" s="15" t="s">
        <v>214</v>
      </c>
      <c r="BM147" s="15" t="s">
        <v>415</v>
      </c>
    </row>
    <row r="148" s="12" customFormat="1">
      <c r="B148" s="231"/>
      <c r="C148" s="232"/>
      <c r="D148" s="222" t="s">
        <v>139</v>
      </c>
      <c r="E148" s="233" t="s">
        <v>1</v>
      </c>
      <c r="F148" s="234" t="s">
        <v>231</v>
      </c>
      <c r="G148" s="232"/>
      <c r="H148" s="235">
        <v>18</v>
      </c>
      <c r="I148" s="236"/>
      <c r="J148" s="232"/>
      <c r="K148" s="232"/>
      <c r="L148" s="237"/>
      <c r="M148" s="238"/>
      <c r="N148" s="239"/>
      <c r="O148" s="239"/>
      <c r="P148" s="239"/>
      <c r="Q148" s="239"/>
      <c r="R148" s="239"/>
      <c r="S148" s="239"/>
      <c r="T148" s="240"/>
      <c r="AT148" s="241" t="s">
        <v>139</v>
      </c>
      <c r="AU148" s="241" t="s">
        <v>85</v>
      </c>
      <c r="AV148" s="12" t="s">
        <v>85</v>
      </c>
      <c r="AW148" s="12" t="s">
        <v>38</v>
      </c>
      <c r="AX148" s="12" t="s">
        <v>76</v>
      </c>
      <c r="AY148" s="241" t="s">
        <v>129</v>
      </c>
    </row>
    <row r="149" s="13" customFormat="1">
      <c r="B149" s="242"/>
      <c r="C149" s="243"/>
      <c r="D149" s="222" t="s">
        <v>139</v>
      </c>
      <c r="E149" s="244" t="s">
        <v>1</v>
      </c>
      <c r="F149" s="245" t="s">
        <v>143</v>
      </c>
      <c r="G149" s="243"/>
      <c r="H149" s="246">
        <v>18</v>
      </c>
      <c r="I149" s="247"/>
      <c r="J149" s="243"/>
      <c r="K149" s="243"/>
      <c r="L149" s="248"/>
      <c r="M149" s="249"/>
      <c r="N149" s="250"/>
      <c r="O149" s="250"/>
      <c r="P149" s="250"/>
      <c r="Q149" s="250"/>
      <c r="R149" s="250"/>
      <c r="S149" s="250"/>
      <c r="T149" s="251"/>
      <c r="AT149" s="252" t="s">
        <v>139</v>
      </c>
      <c r="AU149" s="252" t="s">
        <v>85</v>
      </c>
      <c r="AV149" s="13" t="s">
        <v>137</v>
      </c>
      <c r="AW149" s="13" t="s">
        <v>38</v>
      </c>
      <c r="AX149" s="13" t="s">
        <v>21</v>
      </c>
      <c r="AY149" s="252" t="s">
        <v>129</v>
      </c>
    </row>
    <row r="150" s="1" customFormat="1" ht="16.5" customHeight="1">
      <c r="B150" s="37"/>
      <c r="C150" s="208" t="s">
        <v>231</v>
      </c>
      <c r="D150" s="208" t="s">
        <v>132</v>
      </c>
      <c r="E150" s="209" t="s">
        <v>342</v>
      </c>
      <c r="F150" s="210" t="s">
        <v>343</v>
      </c>
      <c r="G150" s="211" t="s">
        <v>268</v>
      </c>
      <c r="H150" s="212">
        <v>0.027</v>
      </c>
      <c r="I150" s="213"/>
      <c r="J150" s="214">
        <f>ROUND(I150*H150,2)</f>
        <v>0</v>
      </c>
      <c r="K150" s="210" t="s">
        <v>136</v>
      </c>
      <c r="L150" s="42"/>
      <c r="M150" s="215" t="s">
        <v>1</v>
      </c>
      <c r="N150" s="216" t="s">
        <v>47</v>
      </c>
      <c r="O150" s="78"/>
      <c r="P150" s="217">
        <f>O150*H150</f>
        <v>0</v>
      </c>
      <c r="Q150" s="217">
        <v>0</v>
      </c>
      <c r="R150" s="217">
        <f>Q150*H150</f>
        <v>0</v>
      </c>
      <c r="S150" s="217">
        <v>0</v>
      </c>
      <c r="T150" s="218">
        <f>S150*H150</f>
        <v>0</v>
      </c>
      <c r="AR150" s="15" t="s">
        <v>214</v>
      </c>
      <c r="AT150" s="15" t="s">
        <v>132</v>
      </c>
      <c r="AU150" s="15" t="s">
        <v>85</v>
      </c>
      <c r="AY150" s="15" t="s">
        <v>129</v>
      </c>
      <c r="BE150" s="219">
        <f>IF(N150="základní",J150,0)</f>
        <v>0</v>
      </c>
      <c r="BF150" s="219">
        <f>IF(N150="snížená",J150,0)</f>
        <v>0</v>
      </c>
      <c r="BG150" s="219">
        <f>IF(N150="zákl. přenesená",J150,0)</f>
        <v>0</v>
      </c>
      <c r="BH150" s="219">
        <f>IF(N150="sníž. přenesená",J150,0)</f>
        <v>0</v>
      </c>
      <c r="BI150" s="219">
        <f>IF(N150="nulová",J150,0)</f>
        <v>0</v>
      </c>
      <c r="BJ150" s="15" t="s">
        <v>21</v>
      </c>
      <c r="BK150" s="219">
        <f>ROUND(I150*H150,2)</f>
        <v>0</v>
      </c>
      <c r="BL150" s="15" t="s">
        <v>214</v>
      </c>
      <c r="BM150" s="15" t="s">
        <v>416</v>
      </c>
    </row>
    <row r="151" s="1" customFormat="1">
      <c r="B151" s="37"/>
      <c r="C151" s="38"/>
      <c r="D151" s="222" t="s">
        <v>174</v>
      </c>
      <c r="E151" s="38"/>
      <c r="F151" s="253" t="s">
        <v>345</v>
      </c>
      <c r="G151" s="38"/>
      <c r="H151" s="38"/>
      <c r="I151" s="130"/>
      <c r="J151" s="38"/>
      <c r="K151" s="38"/>
      <c r="L151" s="42"/>
      <c r="M151" s="254"/>
      <c r="N151" s="78"/>
      <c r="O151" s="78"/>
      <c r="P151" s="78"/>
      <c r="Q151" s="78"/>
      <c r="R151" s="78"/>
      <c r="S151" s="78"/>
      <c r="T151" s="79"/>
      <c r="AT151" s="15" t="s">
        <v>174</v>
      </c>
      <c r="AU151" s="15" t="s">
        <v>85</v>
      </c>
    </row>
    <row r="152" s="1" customFormat="1" ht="16.5" customHeight="1">
      <c r="B152" s="37"/>
      <c r="C152" s="208" t="s">
        <v>237</v>
      </c>
      <c r="D152" s="208" t="s">
        <v>132</v>
      </c>
      <c r="E152" s="209" t="s">
        <v>347</v>
      </c>
      <c r="F152" s="210" t="s">
        <v>348</v>
      </c>
      <c r="G152" s="211" t="s">
        <v>268</v>
      </c>
      <c r="H152" s="212">
        <v>0.027</v>
      </c>
      <c r="I152" s="213"/>
      <c r="J152" s="214">
        <f>ROUND(I152*H152,2)</f>
        <v>0</v>
      </c>
      <c r="K152" s="210" t="s">
        <v>136</v>
      </c>
      <c r="L152" s="42"/>
      <c r="M152" s="215" t="s">
        <v>1</v>
      </c>
      <c r="N152" s="216" t="s">
        <v>47</v>
      </c>
      <c r="O152" s="78"/>
      <c r="P152" s="217">
        <f>O152*H152</f>
        <v>0</v>
      </c>
      <c r="Q152" s="217">
        <v>0</v>
      </c>
      <c r="R152" s="217">
        <f>Q152*H152</f>
        <v>0</v>
      </c>
      <c r="S152" s="217">
        <v>0</v>
      </c>
      <c r="T152" s="218">
        <f>S152*H152</f>
        <v>0</v>
      </c>
      <c r="AR152" s="15" t="s">
        <v>214</v>
      </c>
      <c r="AT152" s="15" t="s">
        <v>132</v>
      </c>
      <c r="AU152" s="15" t="s">
        <v>85</v>
      </c>
      <c r="AY152" s="15" t="s">
        <v>129</v>
      </c>
      <c r="BE152" s="219">
        <f>IF(N152="základní",J152,0)</f>
        <v>0</v>
      </c>
      <c r="BF152" s="219">
        <f>IF(N152="snížená",J152,0)</f>
        <v>0</v>
      </c>
      <c r="BG152" s="219">
        <f>IF(N152="zákl. přenesená",J152,0)</f>
        <v>0</v>
      </c>
      <c r="BH152" s="219">
        <f>IF(N152="sníž. přenesená",J152,0)</f>
        <v>0</v>
      </c>
      <c r="BI152" s="219">
        <f>IF(N152="nulová",J152,0)</f>
        <v>0</v>
      </c>
      <c r="BJ152" s="15" t="s">
        <v>21</v>
      </c>
      <c r="BK152" s="219">
        <f>ROUND(I152*H152,2)</f>
        <v>0</v>
      </c>
      <c r="BL152" s="15" t="s">
        <v>214</v>
      </c>
      <c r="BM152" s="15" t="s">
        <v>417</v>
      </c>
    </row>
    <row r="153" s="1" customFormat="1">
      <c r="B153" s="37"/>
      <c r="C153" s="38"/>
      <c r="D153" s="222" t="s">
        <v>174</v>
      </c>
      <c r="E153" s="38"/>
      <c r="F153" s="253" t="s">
        <v>345</v>
      </c>
      <c r="G153" s="38"/>
      <c r="H153" s="38"/>
      <c r="I153" s="130"/>
      <c r="J153" s="38"/>
      <c r="K153" s="38"/>
      <c r="L153" s="42"/>
      <c r="M153" s="254"/>
      <c r="N153" s="78"/>
      <c r="O153" s="78"/>
      <c r="P153" s="78"/>
      <c r="Q153" s="78"/>
      <c r="R153" s="78"/>
      <c r="S153" s="78"/>
      <c r="T153" s="79"/>
      <c r="AT153" s="15" t="s">
        <v>174</v>
      </c>
      <c r="AU153" s="15" t="s">
        <v>85</v>
      </c>
    </row>
    <row r="154" s="10" customFormat="1" ht="22.8" customHeight="1">
      <c r="B154" s="192"/>
      <c r="C154" s="193"/>
      <c r="D154" s="194" t="s">
        <v>75</v>
      </c>
      <c r="E154" s="206" t="s">
        <v>418</v>
      </c>
      <c r="F154" s="206" t="s">
        <v>419</v>
      </c>
      <c r="G154" s="193"/>
      <c r="H154" s="193"/>
      <c r="I154" s="196"/>
      <c r="J154" s="207">
        <f>BK154</f>
        <v>0</v>
      </c>
      <c r="K154" s="193"/>
      <c r="L154" s="198"/>
      <c r="M154" s="199"/>
      <c r="N154" s="200"/>
      <c r="O154" s="200"/>
      <c r="P154" s="201">
        <f>SUM(P155:P158)</f>
        <v>0</v>
      </c>
      <c r="Q154" s="200"/>
      <c r="R154" s="201">
        <f>SUM(R155:R158)</f>
        <v>0</v>
      </c>
      <c r="S154" s="200"/>
      <c r="T154" s="202">
        <f>SUM(T155:T158)</f>
        <v>0.31831999999999999</v>
      </c>
      <c r="AR154" s="203" t="s">
        <v>85</v>
      </c>
      <c r="AT154" s="204" t="s">
        <v>75</v>
      </c>
      <c r="AU154" s="204" t="s">
        <v>21</v>
      </c>
      <c r="AY154" s="203" t="s">
        <v>129</v>
      </c>
      <c r="BK154" s="205">
        <f>SUM(BK155:BK158)</f>
        <v>0</v>
      </c>
    </row>
    <row r="155" s="1" customFormat="1" ht="16.5" customHeight="1">
      <c r="B155" s="37"/>
      <c r="C155" s="208" t="s">
        <v>243</v>
      </c>
      <c r="D155" s="208" t="s">
        <v>132</v>
      </c>
      <c r="E155" s="209" t="s">
        <v>420</v>
      </c>
      <c r="F155" s="210" t="s">
        <v>421</v>
      </c>
      <c r="G155" s="211" t="s">
        <v>246</v>
      </c>
      <c r="H155" s="212">
        <v>17.300000000000001</v>
      </c>
      <c r="I155" s="213"/>
      <c r="J155" s="214">
        <f>ROUND(I155*H155,2)</f>
        <v>0</v>
      </c>
      <c r="K155" s="210" t="s">
        <v>136</v>
      </c>
      <c r="L155" s="42"/>
      <c r="M155" s="215" t="s">
        <v>1</v>
      </c>
      <c r="N155" s="216" t="s">
        <v>47</v>
      </c>
      <c r="O155" s="78"/>
      <c r="P155" s="217">
        <f>O155*H155</f>
        <v>0</v>
      </c>
      <c r="Q155" s="217">
        <v>0</v>
      </c>
      <c r="R155" s="217">
        <f>Q155*H155</f>
        <v>0</v>
      </c>
      <c r="S155" s="217">
        <v>0.0184</v>
      </c>
      <c r="T155" s="218">
        <f>S155*H155</f>
        <v>0.31831999999999999</v>
      </c>
      <c r="AR155" s="15" t="s">
        <v>214</v>
      </c>
      <c r="AT155" s="15" t="s">
        <v>132</v>
      </c>
      <c r="AU155" s="15" t="s">
        <v>85</v>
      </c>
      <c r="AY155" s="15" t="s">
        <v>129</v>
      </c>
      <c r="BE155" s="219">
        <f>IF(N155="základní",J155,0)</f>
        <v>0</v>
      </c>
      <c r="BF155" s="219">
        <f>IF(N155="snížená",J155,0)</f>
        <v>0</v>
      </c>
      <c r="BG155" s="219">
        <f>IF(N155="zákl. přenesená",J155,0)</f>
        <v>0</v>
      </c>
      <c r="BH155" s="219">
        <f>IF(N155="sníž. přenesená",J155,0)</f>
        <v>0</v>
      </c>
      <c r="BI155" s="219">
        <f>IF(N155="nulová",J155,0)</f>
        <v>0</v>
      </c>
      <c r="BJ155" s="15" t="s">
        <v>21</v>
      </c>
      <c r="BK155" s="219">
        <f>ROUND(I155*H155,2)</f>
        <v>0</v>
      </c>
      <c r="BL155" s="15" t="s">
        <v>214</v>
      </c>
      <c r="BM155" s="15" t="s">
        <v>422</v>
      </c>
    </row>
    <row r="156" s="11" customFormat="1">
      <c r="B156" s="220"/>
      <c r="C156" s="221"/>
      <c r="D156" s="222" t="s">
        <v>139</v>
      </c>
      <c r="E156" s="223" t="s">
        <v>1</v>
      </c>
      <c r="F156" s="224" t="s">
        <v>423</v>
      </c>
      <c r="G156" s="221"/>
      <c r="H156" s="223" t="s">
        <v>1</v>
      </c>
      <c r="I156" s="225"/>
      <c r="J156" s="221"/>
      <c r="K156" s="221"/>
      <c r="L156" s="226"/>
      <c r="M156" s="227"/>
      <c r="N156" s="228"/>
      <c r="O156" s="228"/>
      <c r="P156" s="228"/>
      <c r="Q156" s="228"/>
      <c r="R156" s="228"/>
      <c r="S156" s="228"/>
      <c r="T156" s="229"/>
      <c r="AT156" s="230" t="s">
        <v>139</v>
      </c>
      <c r="AU156" s="230" t="s">
        <v>85</v>
      </c>
      <c r="AV156" s="11" t="s">
        <v>21</v>
      </c>
      <c r="AW156" s="11" t="s">
        <v>38</v>
      </c>
      <c r="AX156" s="11" t="s">
        <v>76</v>
      </c>
      <c r="AY156" s="230" t="s">
        <v>129</v>
      </c>
    </row>
    <row r="157" s="12" customFormat="1">
      <c r="B157" s="231"/>
      <c r="C157" s="232"/>
      <c r="D157" s="222" t="s">
        <v>139</v>
      </c>
      <c r="E157" s="233" t="s">
        <v>1</v>
      </c>
      <c r="F157" s="234" t="s">
        <v>424</v>
      </c>
      <c r="G157" s="232"/>
      <c r="H157" s="235">
        <v>17.300000000000001</v>
      </c>
      <c r="I157" s="236"/>
      <c r="J157" s="232"/>
      <c r="K157" s="232"/>
      <c r="L157" s="237"/>
      <c r="M157" s="238"/>
      <c r="N157" s="239"/>
      <c r="O157" s="239"/>
      <c r="P157" s="239"/>
      <c r="Q157" s="239"/>
      <c r="R157" s="239"/>
      <c r="S157" s="239"/>
      <c r="T157" s="240"/>
      <c r="AT157" s="241" t="s">
        <v>139</v>
      </c>
      <c r="AU157" s="241" t="s">
        <v>85</v>
      </c>
      <c r="AV157" s="12" t="s">
        <v>85</v>
      </c>
      <c r="AW157" s="12" t="s">
        <v>38</v>
      </c>
      <c r="AX157" s="12" t="s">
        <v>76</v>
      </c>
      <c r="AY157" s="241" t="s">
        <v>129</v>
      </c>
    </row>
    <row r="158" s="13" customFormat="1">
      <c r="B158" s="242"/>
      <c r="C158" s="243"/>
      <c r="D158" s="222" t="s">
        <v>139</v>
      </c>
      <c r="E158" s="244" t="s">
        <v>1</v>
      </c>
      <c r="F158" s="245" t="s">
        <v>143</v>
      </c>
      <c r="G158" s="243"/>
      <c r="H158" s="246">
        <v>17.300000000000001</v>
      </c>
      <c r="I158" s="247"/>
      <c r="J158" s="243"/>
      <c r="K158" s="243"/>
      <c r="L158" s="248"/>
      <c r="M158" s="268"/>
      <c r="N158" s="269"/>
      <c r="O158" s="269"/>
      <c r="P158" s="269"/>
      <c r="Q158" s="269"/>
      <c r="R158" s="269"/>
      <c r="S158" s="269"/>
      <c r="T158" s="270"/>
      <c r="AT158" s="252" t="s">
        <v>139</v>
      </c>
      <c r="AU158" s="252" t="s">
        <v>85</v>
      </c>
      <c r="AV158" s="13" t="s">
        <v>137</v>
      </c>
      <c r="AW158" s="13" t="s">
        <v>38</v>
      </c>
      <c r="AX158" s="13" t="s">
        <v>21</v>
      </c>
      <c r="AY158" s="252" t="s">
        <v>129</v>
      </c>
    </row>
    <row r="159" s="1" customFormat="1" ht="6.96" customHeight="1">
      <c r="B159" s="56"/>
      <c r="C159" s="57"/>
      <c r="D159" s="57"/>
      <c r="E159" s="57"/>
      <c r="F159" s="57"/>
      <c r="G159" s="57"/>
      <c r="H159" s="57"/>
      <c r="I159" s="157"/>
      <c r="J159" s="57"/>
      <c r="K159" s="57"/>
      <c r="L159" s="42"/>
    </row>
  </sheetData>
  <sheetProtection sheet="1" autoFilter="0" formatColumns="0" formatRows="0" objects="1" scenarios="1" spinCount="100000" saltValue="XyCqq3Ik46GcSsPtg9sM2gU2vQ+a741tY67cPzoQdjdvSF6sexRVAVddUYi2ei2WHpNGCaqmKapu3caqx+4UMg==" hashValue="mYPer7V456IEqrIV62ODGumkCI+72R/F9NOXoDO/8tpANxZqLMKq5pjfeTBWVEw8UJixZSS63MHYObv38hJojQ==" algorithmName="SHA-512" password="CC35"/>
  <autoFilter ref="C88:K158"/>
  <mergeCells count="9">
    <mergeCell ref="E7:H7"/>
    <mergeCell ref="E9:H9"/>
    <mergeCell ref="E18:H18"/>
    <mergeCell ref="E27:H27"/>
    <mergeCell ref="E48:H48"/>
    <mergeCell ref="E50:H50"/>
    <mergeCell ref="E79:H79"/>
    <mergeCell ref="E81:H81"/>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8.67" customWidth="1"/>
    <col min="8" max="8" width="11.17" customWidth="1"/>
    <col min="9" max="9" width="14.17" style="123" customWidth="1"/>
    <col min="10" max="10" width="23.5" customWidth="1"/>
    <col min="11" max="11" width="15.5" hidden="1"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c r="AT2" s="15" t="s">
        <v>92</v>
      </c>
    </row>
    <row r="3" ht="6.96" customHeight="1">
      <c r="B3" s="124"/>
      <c r="C3" s="125"/>
      <c r="D3" s="125"/>
      <c r="E3" s="125"/>
      <c r="F3" s="125"/>
      <c r="G3" s="125"/>
      <c r="H3" s="125"/>
      <c r="I3" s="126"/>
      <c r="J3" s="125"/>
      <c r="K3" s="125"/>
      <c r="L3" s="18"/>
      <c r="AT3" s="15" t="s">
        <v>85</v>
      </c>
    </row>
    <row r="4" ht="24.96" customHeight="1">
      <c r="B4" s="18"/>
      <c r="D4" s="127" t="s">
        <v>93</v>
      </c>
      <c r="L4" s="18"/>
      <c r="M4" s="22" t="s">
        <v>10</v>
      </c>
      <c r="AT4" s="15" t="s">
        <v>4</v>
      </c>
    </row>
    <row r="5" ht="6.96" customHeight="1">
      <c r="B5" s="18"/>
      <c r="L5" s="18"/>
    </row>
    <row r="6" ht="12" customHeight="1">
      <c r="B6" s="18"/>
      <c r="D6" s="128" t="s">
        <v>16</v>
      </c>
      <c r="L6" s="18"/>
    </row>
    <row r="7" ht="16.5" customHeight="1">
      <c r="B7" s="18"/>
      <c r="E7" s="129" t="str">
        <f>'Rekapitulace stavby'!K6</f>
        <v>Středisko Kostomlaty n.L.-Oprava fasády provozní budovy a zděného plotu</v>
      </c>
      <c r="F7" s="128"/>
      <c r="G7" s="128"/>
      <c r="H7" s="128"/>
      <c r="L7" s="18"/>
    </row>
    <row r="8" s="1" customFormat="1" ht="12" customHeight="1">
      <c r="B8" s="42"/>
      <c r="D8" s="128" t="s">
        <v>94</v>
      </c>
      <c r="I8" s="130"/>
      <c r="L8" s="42"/>
    </row>
    <row r="9" s="1" customFormat="1" ht="36.96" customHeight="1">
      <c r="B9" s="42"/>
      <c r="E9" s="131" t="s">
        <v>425</v>
      </c>
      <c r="F9" s="1"/>
      <c r="G9" s="1"/>
      <c r="H9" s="1"/>
      <c r="I9" s="130"/>
      <c r="L9" s="42"/>
    </row>
    <row r="10" s="1" customFormat="1">
      <c r="B10" s="42"/>
      <c r="I10" s="130"/>
      <c r="L10" s="42"/>
    </row>
    <row r="11" s="1" customFormat="1" ht="12" customHeight="1">
      <c r="B11" s="42"/>
      <c r="D11" s="128" t="s">
        <v>18</v>
      </c>
      <c r="F11" s="15" t="s">
        <v>19</v>
      </c>
      <c r="I11" s="132" t="s">
        <v>20</v>
      </c>
      <c r="J11" s="15" t="s">
        <v>21</v>
      </c>
      <c r="L11" s="42"/>
    </row>
    <row r="12" s="1" customFormat="1" ht="12" customHeight="1">
      <c r="B12" s="42"/>
      <c r="D12" s="128" t="s">
        <v>22</v>
      </c>
      <c r="F12" s="15" t="s">
        <v>23</v>
      </c>
      <c r="I12" s="132" t="s">
        <v>24</v>
      </c>
      <c r="J12" s="133" t="str">
        <f>'Rekapitulace stavby'!AN8</f>
        <v>11. 5. 2019</v>
      </c>
      <c r="L12" s="42"/>
    </row>
    <row r="13" s="1" customFormat="1" ht="21.84" customHeight="1">
      <c r="B13" s="42"/>
      <c r="D13" s="134" t="s">
        <v>26</v>
      </c>
      <c r="F13" s="135" t="s">
        <v>27</v>
      </c>
      <c r="I13" s="136" t="s">
        <v>28</v>
      </c>
      <c r="J13" s="135" t="s">
        <v>29</v>
      </c>
      <c r="L13" s="42"/>
    </row>
    <row r="14" s="1" customFormat="1" ht="12" customHeight="1">
      <c r="B14" s="42"/>
      <c r="D14" s="128" t="s">
        <v>30</v>
      </c>
      <c r="I14" s="132" t="s">
        <v>31</v>
      </c>
      <c r="J14" s="15" t="s">
        <v>1</v>
      </c>
      <c r="L14" s="42"/>
    </row>
    <row r="15" s="1" customFormat="1" ht="18" customHeight="1">
      <c r="B15" s="42"/>
      <c r="E15" s="15" t="s">
        <v>32</v>
      </c>
      <c r="I15" s="132" t="s">
        <v>33</v>
      </c>
      <c r="J15" s="15" t="s">
        <v>1</v>
      </c>
      <c r="L15" s="42"/>
    </row>
    <row r="16" s="1" customFormat="1" ht="6.96" customHeight="1">
      <c r="B16" s="42"/>
      <c r="I16" s="130"/>
      <c r="L16" s="42"/>
    </row>
    <row r="17" s="1" customFormat="1" ht="12" customHeight="1">
      <c r="B17" s="42"/>
      <c r="D17" s="128" t="s">
        <v>34</v>
      </c>
      <c r="I17" s="132" t="s">
        <v>31</v>
      </c>
      <c r="J17" s="31" t="str">
        <f>'Rekapitulace stavby'!AN13</f>
        <v>Vyplň údaj</v>
      </c>
      <c r="L17" s="42"/>
    </row>
    <row r="18" s="1" customFormat="1" ht="18" customHeight="1">
      <c r="B18" s="42"/>
      <c r="E18" s="31" t="str">
        <f>'Rekapitulace stavby'!E14</f>
        <v>Vyplň údaj</v>
      </c>
      <c r="F18" s="15"/>
      <c r="G18" s="15"/>
      <c r="H18" s="15"/>
      <c r="I18" s="132" t="s">
        <v>33</v>
      </c>
      <c r="J18" s="31" t="str">
        <f>'Rekapitulace stavby'!AN14</f>
        <v>Vyplň údaj</v>
      </c>
      <c r="L18" s="42"/>
    </row>
    <row r="19" s="1" customFormat="1" ht="6.96" customHeight="1">
      <c r="B19" s="42"/>
      <c r="I19" s="130"/>
      <c r="L19" s="42"/>
    </row>
    <row r="20" s="1" customFormat="1" ht="12" customHeight="1">
      <c r="B20" s="42"/>
      <c r="D20" s="128" t="s">
        <v>36</v>
      </c>
      <c r="I20" s="132" t="s">
        <v>31</v>
      </c>
      <c r="J20" s="15" t="s">
        <v>1</v>
      </c>
      <c r="L20" s="42"/>
    </row>
    <row r="21" s="1" customFormat="1" ht="18" customHeight="1">
      <c r="B21" s="42"/>
      <c r="E21" s="15" t="s">
        <v>37</v>
      </c>
      <c r="I21" s="132" t="s">
        <v>33</v>
      </c>
      <c r="J21" s="15" t="s">
        <v>1</v>
      </c>
      <c r="L21" s="42"/>
    </row>
    <row r="22" s="1" customFormat="1" ht="6.96" customHeight="1">
      <c r="B22" s="42"/>
      <c r="I22" s="130"/>
      <c r="L22" s="42"/>
    </row>
    <row r="23" s="1" customFormat="1" ht="12" customHeight="1">
      <c r="B23" s="42"/>
      <c r="D23" s="128" t="s">
        <v>39</v>
      </c>
      <c r="I23" s="132" t="s">
        <v>31</v>
      </c>
      <c r="J23" s="15" t="s">
        <v>1</v>
      </c>
      <c r="L23" s="42"/>
    </row>
    <row r="24" s="1" customFormat="1" ht="18" customHeight="1">
      <c r="B24" s="42"/>
      <c r="E24" s="15" t="s">
        <v>37</v>
      </c>
      <c r="I24" s="132" t="s">
        <v>33</v>
      </c>
      <c r="J24" s="15" t="s">
        <v>1</v>
      </c>
      <c r="L24" s="42"/>
    </row>
    <row r="25" s="1" customFormat="1" ht="6.96" customHeight="1">
      <c r="B25" s="42"/>
      <c r="I25" s="130"/>
      <c r="L25" s="42"/>
    </row>
    <row r="26" s="1" customFormat="1" ht="12" customHeight="1">
      <c r="B26" s="42"/>
      <c r="D26" s="128" t="s">
        <v>40</v>
      </c>
      <c r="I26" s="130"/>
      <c r="L26" s="42"/>
    </row>
    <row r="27" s="6" customFormat="1" ht="16.5" customHeight="1">
      <c r="B27" s="137"/>
      <c r="E27" s="138" t="s">
        <v>1</v>
      </c>
      <c r="F27" s="138"/>
      <c r="G27" s="138"/>
      <c r="H27" s="138"/>
      <c r="I27" s="139"/>
      <c r="L27" s="137"/>
    </row>
    <row r="28" s="1" customFormat="1" ht="6.96" customHeight="1">
      <c r="B28" s="42"/>
      <c r="I28" s="130"/>
      <c r="L28" s="42"/>
    </row>
    <row r="29" s="1" customFormat="1" ht="6.96" customHeight="1">
      <c r="B29" s="42"/>
      <c r="D29" s="70"/>
      <c r="E29" s="70"/>
      <c r="F29" s="70"/>
      <c r="G29" s="70"/>
      <c r="H29" s="70"/>
      <c r="I29" s="140"/>
      <c r="J29" s="70"/>
      <c r="K29" s="70"/>
      <c r="L29" s="42"/>
    </row>
    <row r="30" s="1" customFormat="1" ht="25.44" customHeight="1">
      <c r="B30" s="42"/>
      <c r="D30" s="141" t="s">
        <v>42</v>
      </c>
      <c r="I30" s="130"/>
      <c r="J30" s="142">
        <f>ROUND(J81, 2)</f>
        <v>0</v>
      </c>
      <c r="L30" s="42"/>
    </row>
    <row r="31" s="1" customFormat="1" ht="6.96" customHeight="1">
      <c r="B31" s="42"/>
      <c r="D31" s="70"/>
      <c r="E31" s="70"/>
      <c r="F31" s="70"/>
      <c r="G31" s="70"/>
      <c r="H31" s="70"/>
      <c r="I31" s="140"/>
      <c r="J31" s="70"/>
      <c r="K31" s="70"/>
      <c r="L31" s="42"/>
    </row>
    <row r="32" s="1" customFormat="1" ht="14.4" customHeight="1">
      <c r="B32" s="42"/>
      <c r="F32" s="143" t="s">
        <v>44</v>
      </c>
      <c r="I32" s="144" t="s">
        <v>43</v>
      </c>
      <c r="J32" s="143" t="s">
        <v>45</v>
      </c>
      <c r="L32" s="42"/>
    </row>
    <row r="33" s="1" customFormat="1" ht="14.4" customHeight="1">
      <c r="B33" s="42"/>
      <c r="D33" s="128" t="s">
        <v>46</v>
      </c>
      <c r="E33" s="128" t="s">
        <v>47</v>
      </c>
      <c r="F33" s="145">
        <f>ROUND((SUM(BE81:BE84)),  2)</f>
        <v>0</v>
      </c>
      <c r="I33" s="146">
        <v>0.20999999999999999</v>
      </c>
      <c r="J33" s="145">
        <f>ROUND(((SUM(BE81:BE84))*I33),  2)</f>
        <v>0</v>
      </c>
      <c r="L33" s="42"/>
    </row>
    <row r="34" s="1" customFormat="1" ht="14.4" customHeight="1">
      <c r="B34" s="42"/>
      <c r="E34" s="128" t="s">
        <v>48</v>
      </c>
      <c r="F34" s="145">
        <f>ROUND((SUM(BF81:BF84)),  2)</f>
        <v>0</v>
      </c>
      <c r="I34" s="146">
        <v>0.14999999999999999</v>
      </c>
      <c r="J34" s="145">
        <f>ROUND(((SUM(BF81:BF84))*I34),  2)</f>
        <v>0</v>
      </c>
      <c r="L34" s="42"/>
    </row>
    <row r="35" hidden="1" s="1" customFormat="1" ht="14.4" customHeight="1">
      <c r="B35" s="42"/>
      <c r="E35" s="128" t="s">
        <v>49</v>
      </c>
      <c r="F35" s="145">
        <f>ROUND((SUM(BG81:BG84)),  2)</f>
        <v>0</v>
      </c>
      <c r="I35" s="146">
        <v>0.20999999999999999</v>
      </c>
      <c r="J35" s="145">
        <f>0</f>
        <v>0</v>
      </c>
      <c r="L35" s="42"/>
    </row>
    <row r="36" hidden="1" s="1" customFormat="1" ht="14.4" customHeight="1">
      <c r="B36" s="42"/>
      <c r="E36" s="128" t="s">
        <v>50</v>
      </c>
      <c r="F36" s="145">
        <f>ROUND((SUM(BH81:BH84)),  2)</f>
        <v>0</v>
      </c>
      <c r="I36" s="146">
        <v>0.14999999999999999</v>
      </c>
      <c r="J36" s="145">
        <f>0</f>
        <v>0</v>
      </c>
      <c r="L36" s="42"/>
    </row>
    <row r="37" hidden="1" s="1" customFormat="1" ht="14.4" customHeight="1">
      <c r="B37" s="42"/>
      <c r="E37" s="128" t="s">
        <v>51</v>
      </c>
      <c r="F37" s="145">
        <f>ROUND((SUM(BI81:BI84)),  2)</f>
        <v>0</v>
      </c>
      <c r="I37" s="146">
        <v>0</v>
      </c>
      <c r="J37" s="145">
        <f>0</f>
        <v>0</v>
      </c>
      <c r="L37" s="42"/>
    </row>
    <row r="38" s="1" customFormat="1" ht="6.96" customHeight="1">
      <c r="B38" s="42"/>
      <c r="I38" s="130"/>
      <c r="L38" s="42"/>
    </row>
    <row r="39" s="1" customFormat="1" ht="25.44" customHeight="1">
      <c r="B39" s="42"/>
      <c r="C39" s="147"/>
      <c r="D39" s="148" t="s">
        <v>52</v>
      </c>
      <c r="E39" s="149"/>
      <c r="F39" s="149"/>
      <c r="G39" s="150" t="s">
        <v>53</v>
      </c>
      <c r="H39" s="151" t="s">
        <v>54</v>
      </c>
      <c r="I39" s="152"/>
      <c r="J39" s="153">
        <f>SUM(J30:J37)</f>
        <v>0</v>
      </c>
      <c r="K39" s="154"/>
      <c r="L39" s="42"/>
    </row>
    <row r="40" s="1" customFormat="1" ht="14.4" customHeight="1">
      <c r="B40" s="155"/>
      <c r="C40" s="156"/>
      <c r="D40" s="156"/>
      <c r="E40" s="156"/>
      <c r="F40" s="156"/>
      <c r="G40" s="156"/>
      <c r="H40" s="156"/>
      <c r="I40" s="157"/>
      <c r="J40" s="156"/>
      <c r="K40" s="156"/>
      <c r="L40" s="42"/>
    </row>
    <row r="44" s="1" customFormat="1" ht="6.96" customHeight="1">
      <c r="B44" s="158"/>
      <c r="C44" s="159"/>
      <c r="D44" s="159"/>
      <c r="E44" s="159"/>
      <c r="F44" s="159"/>
      <c r="G44" s="159"/>
      <c r="H44" s="159"/>
      <c r="I44" s="160"/>
      <c r="J44" s="159"/>
      <c r="K44" s="159"/>
      <c r="L44" s="42"/>
    </row>
    <row r="45" s="1" customFormat="1" ht="24.96" customHeight="1">
      <c r="B45" s="37"/>
      <c r="C45" s="21" t="s">
        <v>96</v>
      </c>
      <c r="D45" s="38"/>
      <c r="E45" s="38"/>
      <c r="F45" s="38"/>
      <c r="G45" s="38"/>
      <c r="H45" s="38"/>
      <c r="I45" s="130"/>
      <c r="J45" s="38"/>
      <c r="K45" s="38"/>
      <c r="L45" s="42"/>
    </row>
    <row r="46" s="1" customFormat="1" ht="6.96" customHeight="1">
      <c r="B46" s="37"/>
      <c r="C46" s="38"/>
      <c r="D46" s="38"/>
      <c r="E46" s="38"/>
      <c r="F46" s="38"/>
      <c r="G46" s="38"/>
      <c r="H46" s="38"/>
      <c r="I46" s="130"/>
      <c r="J46" s="38"/>
      <c r="K46" s="38"/>
      <c r="L46" s="42"/>
    </row>
    <row r="47" s="1" customFormat="1" ht="12" customHeight="1">
      <c r="B47" s="37"/>
      <c r="C47" s="30" t="s">
        <v>16</v>
      </c>
      <c r="D47" s="38"/>
      <c r="E47" s="38"/>
      <c r="F47" s="38"/>
      <c r="G47" s="38"/>
      <c r="H47" s="38"/>
      <c r="I47" s="130"/>
      <c r="J47" s="38"/>
      <c r="K47" s="38"/>
      <c r="L47" s="42"/>
    </row>
    <row r="48" s="1" customFormat="1" ht="16.5" customHeight="1">
      <c r="B48" s="37"/>
      <c r="C48" s="38"/>
      <c r="D48" s="38"/>
      <c r="E48" s="161" t="str">
        <f>E7</f>
        <v>Středisko Kostomlaty n.L.-Oprava fasády provozní budovy a zděného plotu</v>
      </c>
      <c r="F48" s="30"/>
      <c r="G48" s="30"/>
      <c r="H48" s="30"/>
      <c r="I48" s="130"/>
      <c r="J48" s="38"/>
      <c r="K48" s="38"/>
      <c r="L48" s="42"/>
    </row>
    <row r="49" s="1" customFormat="1" ht="12" customHeight="1">
      <c r="B49" s="37"/>
      <c r="C49" s="30" t="s">
        <v>94</v>
      </c>
      <c r="D49" s="38"/>
      <c r="E49" s="38"/>
      <c r="F49" s="38"/>
      <c r="G49" s="38"/>
      <c r="H49" s="38"/>
      <c r="I49" s="130"/>
      <c r="J49" s="38"/>
      <c r="K49" s="38"/>
      <c r="L49" s="42"/>
    </row>
    <row r="50" s="1" customFormat="1" ht="16.5" customHeight="1">
      <c r="B50" s="37"/>
      <c r="C50" s="38"/>
      <c r="D50" s="38"/>
      <c r="E50" s="63" t="str">
        <f>E9</f>
        <v>11052019c - Středisko Kostomlaty n.L.-Oprava fasády provozní budovy a zděného plotu - VRN a Ostatní</v>
      </c>
      <c r="F50" s="38"/>
      <c r="G50" s="38"/>
      <c r="H50" s="38"/>
      <c r="I50" s="130"/>
      <c r="J50" s="38"/>
      <c r="K50" s="38"/>
      <c r="L50" s="42"/>
    </row>
    <row r="51" s="1" customFormat="1" ht="6.96" customHeight="1">
      <c r="B51" s="37"/>
      <c r="C51" s="38"/>
      <c r="D51" s="38"/>
      <c r="E51" s="38"/>
      <c r="F51" s="38"/>
      <c r="G51" s="38"/>
      <c r="H51" s="38"/>
      <c r="I51" s="130"/>
      <c r="J51" s="38"/>
      <c r="K51" s="38"/>
      <c r="L51" s="42"/>
    </row>
    <row r="52" s="1" customFormat="1" ht="12" customHeight="1">
      <c r="B52" s="37"/>
      <c r="C52" s="30" t="s">
        <v>22</v>
      </c>
      <c r="D52" s="38"/>
      <c r="E52" s="38"/>
      <c r="F52" s="25" t="str">
        <f>F12</f>
        <v>Kostomlaty n.L.</v>
      </c>
      <c r="G52" s="38"/>
      <c r="H52" s="38"/>
      <c r="I52" s="132" t="s">
        <v>24</v>
      </c>
      <c r="J52" s="66" t="str">
        <f>IF(J12="","",J12)</f>
        <v>11. 5. 2019</v>
      </c>
      <c r="K52" s="38"/>
      <c r="L52" s="42"/>
    </row>
    <row r="53" s="1" customFormat="1" ht="6.96" customHeight="1">
      <c r="B53" s="37"/>
      <c r="C53" s="38"/>
      <c r="D53" s="38"/>
      <c r="E53" s="38"/>
      <c r="F53" s="38"/>
      <c r="G53" s="38"/>
      <c r="H53" s="38"/>
      <c r="I53" s="130"/>
      <c r="J53" s="38"/>
      <c r="K53" s="38"/>
      <c r="L53" s="42"/>
    </row>
    <row r="54" s="1" customFormat="1" ht="13.65" customHeight="1">
      <c r="B54" s="37"/>
      <c r="C54" s="30" t="s">
        <v>30</v>
      </c>
      <c r="D54" s="38"/>
      <c r="E54" s="38"/>
      <c r="F54" s="25" t="str">
        <f>E15</f>
        <v>Povodí Labe s.p. Kostomlarty n.L.</v>
      </c>
      <c r="G54" s="38"/>
      <c r="H54" s="38"/>
      <c r="I54" s="132" t="s">
        <v>36</v>
      </c>
      <c r="J54" s="35" t="str">
        <f>E21</f>
        <v>Ing.arch.Jiří Dvořák</v>
      </c>
      <c r="K54" s="38"/>
      <c r="L54" s="42"/>
    </row>
    <row r="55" s="1" customFormat="1" ht="13.65" customHeight="1">
      <c r="B55" s="37"/>
      <c r="C55" s="30" t="s">
        <v>34</v>
      </c>
      <c r="D55" s="38"/>
      <c r="E55" s="38"/>
      <c r="F55" s="25" t="str">
        <f>IF(E18="","",E18)</f>
        <v>Vyplň údaj</v>
      </c>
      <c r="G55" s="38"/>
      <c r="H55" s="38"/>
      <c r="I55" s="132" t="s">
        <v>39</v>
      </c>
      <c r="J55" s="35" t="str">
        <f>E24</f>
        <v>Ing.arch.Jiří Dvořák</v>
      </c>
      <c r="K55" s="38"/>
      <c r="L55" s="42"/>
    </row>
    <row r="56" s="1" customFormat="1" ht="10.32" customHeight="1">
      <c r="B56" s="37"/>
      <c r="C56" s="38"/>
      <c r="D56" s="38"/>
      <c r="E56" s="38"/>
      <c r="F56" s="38"/>
      <c r="G56" s="38"/>
      <c r="H56" s="38"/>
      <c r="I56" s="130"/>
      <c r="J56" s="38"/>
      <c r="K56" s="38"/>
      <c r="L56" s="42"/>
    </row>
    <row r="57" s="1" customFormat="1" ht="29.28" customHeight="1">
      <c r="B57" s="37"/>
      <c r="C57" s="162" t="s">
        <v>97</v>
      </c>
      <c r="D57" s="163"/>
      <c r="E57" s="163"/>
      <c r="F57" s="163"/>
      <c r="G57" s="163"/>
      <c r="H57" s="163"/>
      <c r="I57" s="164"/>
      <c r="J57" s="165" t="s">
        <v>98</v>
      </c>
      <c r="K57" s="163"/>
      <c r="L57" s="42"/>
    </row>
    <row r="58" s="1" customFormat="1" ht="10.32" customHeight="1">
      <c r="B58" s="37"/>
      <c r="C58" s="38"/>
      <c r="D58" s="38"/>
      <c r="E58" s="38"/>
      <c r="F58" s="38"/>
      <c r="G58" s="38"/>
      <c r="H58" s="38"/>
      <c r="I58" s="130"/>
      <c r="J58" s="38"/>
      <c r="K58" s="38"/>
      <c r="L58" s="42"/>
    </row>
    <row r="59" s="1" customFormat="1" ht="22.8" customHeight="1">
      <c r="B59" s="37"/>
      <c r="C59" s="166" t="s">
        <v>99</v>
      </c>
      <c r="D59" s="38"/>
      <c r="E59" s="38"/>
      <c r="F59" s="38"/>
      <c r="G59" s="38"/>
      <c r="H59" s="38"/>
      <c r="I59" s="130"/>
      <c r="J59" s="97">
        <f>J81</f>
        <v>0</v>
      </c>
      <c r="K59" s="38"/>
      <c r="L59" s="42"/>
      <c r="AU59" s="15" t="s">
        <v>100</v>
      </c>
    </row>
    <row r="60" s="7" customFormat="1" ht="24.96" customHeight="1">
      <c r="B60" s="167"/>
      <c r="C60" s="168"/>
      <c r="D60" s="169" t="s">
        <v>426</v>
      </c>
      <c r="E60" s="170"/>
      <c r="F60" s="170"/>
      <c r="G60" s="170"/>
      <c r="H60" s="170"/>
      <c r="I60" s="171"/>
      <c r="J60" s="172">
        <f>J82</f>
        <v>0</v>
      </c>
      <c r="K60" s="168"/>
      <c r="L60" s="173"/>
    </row>
    <row r="61" s="8" customFormat="1" ht="19.92" customHeight="1">
      <c r="B61" s="174"/>
      <c r="C61" s="175"/>
      <c r="D61" s="176" t="s">
        <v>427</v>
      </c>
      <c r="E61" s="177"/>
      <c r="F61" s="177"/>
      <c r="G61" s="177"/>
      <c r="H61" s="177"/>
      <c r="I61" s="178"/>
      <c r="J61" s="179">
        <f>J83</f>
        <v>0</v>
      </c>
      <c r="K61" s="175"/>
      <c r="L61" s="180"/>
    </row>
    <row r="62" s="1" customFormat="1" ht="21.84" customHeight="1">
      <c r="B62" s="37"/>
      <c r="C62" s="38"/>
      <c r="D62" s="38"/>
      <c r="E62" s="38"/>
      <c r="F62" s="38"/>
      <c r="G62" s="38"/>
      <c r="H62" s="38"/>
      <c r="I62" s="130"/>
      <c r="J62" s="38"/>
      <c r="K62" s="38"/>
      <c r="L62" s="42"/>
    </row>
    <row r="63" s="1" customFormat="1" ht="6.96" customHeight="1">
      <c r="B63" s="56"/>
      <c r="C63" s="57"/>
      <c r="D63" s="57"/>
      <c r="E63" s="57"/>
      <c r="F63" s="57"/>
      <c r="G63" s="57"/>
      <c r="H63" s="57"/>
      <c r="I63" s="157"/>
      <c r="J63" s="57"/>
      <c r="K63" s="57"/>
      <c r="L63" s="42"/>
    </row>
    <row r="67" s="1" customFormat="1" ht="6.96" customHeight="1">
      <c r="B67" s="58"/>
      <c r="C67" s="59"/>
      <c r="D67" s="59"/>
      <c r="E67" s="59"/>
      <c r="F67" s="59"/>
      <c r="G67" s="59"/>
      <c r="H67" s="59"/>
      <c r="I67" s="160"/>
      <c r="J67" s="59"/>
      <c r="K67" s="59"/>
      <c r="L67" s="42"/>
    </row>
    <row r="68" s="1" customFormat="1" ht="24.96" customHeight="1">
      <c r="B68" s="37"/>
      <c r="C68" s="21" t="s">
        <v>114</v>
      </c>
      <c r="D68" s="38"/>
      <c r="E68" s="38"/>
      <c r="F68" s="38"/>
      <c r="G68" s="38"/>
      <c r="H68" s="38"/>
      <c r="I68" s="130"/>
      <c r="J68" s="38"/>
      <c r="K68" s="38"/>
      <c r="L68" s="42"/>
    </row>
    <row r="69" s="1" customFormat="1" ht="6.96" customHeight="1">
      <c r="B69" s="37"/>
      <c r="C69" s="38"/>
      <c r="D69" s="38"/>
      <c r="E69" s="38"/>
      <c r="F69" s="38"/>
      <c r="G69" s="38"/>
      <c r="H69" s="38"/>
      <c r="I69" s="130"/>
      <c r="J69" s="38"/>
      <c r="K69" s="38"/>
      <c r="L69" s="42"/>
    </row>
    <row r="70" s="1" customFormat="1" ht="12" customHeight="1">
      <c r="B70" s="37"/>
      <c r="C70" s="30" t="s">
        <v>16</v>
      </c>
      <c r="D70" s="38"/>
      <c r="E70" s="38"/>
      <c r="F70" s="38"/>
      <c r="G70" s="38"/>
      <c r="H70" s="38"/>
      <c r="I70" s="130"/>
      <c r="J70" s="38"/>
      <c r="K70" s="38"/>
      <c r="L70" s="42"/>
    </row>
    <row r="71" s="1" customFormat="1" ht="16.5" customHeight="1">
      <c r="B71" s="37"/>
      <c r="C71" s="38"/>
      <c r="D71" s="38"/>
      <c r="E71" s="161" t="str">
        <f>E7</f>
        <v>Středisko Kostomlaty n.L.-Oprava fasády provozní budovy a zděného plotu</v>
      </c>
      <c r="F71" s="30"/>
      <c r="G71" s="30"/>
      <c r="H71" s="30"/>
      <c r="I71" s="130"/>
      <c r="J71" s="38"/>
      <c r="K71" s="38"/>
      <c r="L71" s="42"/>
    </row>
    <row r="72" s="1" customFormat="1" ht="12" customHeight="1">
      <c r="B72" s="37"/>
      <c r="C72" s="30" t="s">
        <v>94</v>
      </c>
      <c r="D72" s="38"/>
      <c r="E72" s="38"/>
      <c r="F72" s="38"/>
      <c r="G72" s="38"/>
      <c r="H72" s="38"/>
      <c r="I72" s="130"/>
      <c r="J72" s="38"/>
      <c r="K72" s="38"/>
      <c r="L72" s="42"/>
    </row>
    <row r="73" s="1" customFormat="1" ht="16.5" customHeight="1">
      <c r="B73" s="37"/>
      <c r="C73" s="38"/>
      <c r="D73" s="38"/>
      <c r="E73" s="63" t="str">
        <f>E9</f>
        <v>11052019c - Středisko Kostomlaty n.L.-Oprava fasády provozní budovy a zděného plotu - VRN a Ostatní</v>
      </c>
      <c r="F73" s="38"/>
      <c r="G73" s="38"/>
      <c r="H73" s="38"/>
      <c r="I73" s="130"/>
      <c r="J73" s="38"/>
      <c r="K73" s="38"/>
      <c r="L73" s="42"/>
    </row>
    <row r="74" s="1" customFormat="1" ht="6.96" customHeight="1">
      <c r="B74" s="37"/>
      <c r="C74" s="38"/>
      <c r="D74" s="38"/>
      <c r="E74" s="38"/>
      <c r="F74" s="38"/>
      <c r="G74" s="38"/>
      <c r="H74" s="38"/>
      <c r="I74" s="130"/>
      <c r="J74" s="38"/>
      <c r="K74" s="38"/>
      <c r="L74" s="42"/>
    </row>
    <row r="75" s="1" customFormat="1" ht="12" customHeight="1">
      <c r="B75" s="37"/>
      <c r="C75" s="30" t="s">
        <v>22</v>
      </c>
      <c r="D75" s="38"/>
      <c r="E75" s="38"/>
      <c r="F75" s="25" t="str">
        <f>F12</f>
        <v>Kostomlaty n.L.</v>
      </c>
      <c r="G75" s="38"/>
      <c r="H75" s="38"/>
      <c r="I75" s="132" t="s">
        <v>24</v>
      </c>
      <c r="J75" s="66" t="str">
        <f>IF(J12="","",J12)</f>
        <v>11. 5. 2019</v>
      </c>
      <c r="K75" s="38"/>
      <c r="L75" s="42"/>
    </row>
    <row r="76" s="1" customFormat="1" ht="6.96" customHeight="1">
      <c r="B76" s="37"/>
      <c r="C76" s="38"/>
      <c r="D76" s="38"/>
      <c r="E76" s="38"/>
      <c r="F76" s="38"/>
      <c r="G76" s="38"/>
      <c r="H76" s="38"/>
      <c r="I76" s="130"/>
      <c r="J76" s="38"/>
      <c r="K76" s="38"/>
      <c r="L76" s="42"/>
    </row>
    <row r="77" s="1" customFormat="1" ht="13.65" customHeight="1">
      <c r="B77" s="37"/>
      <c r="C77" s="30" t="s">
        <v>30</v>
      </c>
      <c r="D77" s="38"/>
      <c r="E77" s="38"/>
      <c r="F77" s="25" t="str">
        <f>E15</f>
        <v>Povodí Labe s.p. Kostomlarty n.L.</v>
      </c>
      <c r="G77" s="38"/>
      <c r="H77" s="38"/>
      <c r="I77" s="132" t="s">
        <v>36</v>
      </c>
      <c r="J77" s="35" t="str">
        <f>E21</f>
        <v>Ing.arch.Jiří Dvořák</v>
      </c>
      <c r="K77" s="38"/>
      <c r="L77" s="42"/>
    </row>
    <row r="78" s="1" customFormat="1" ht="13.65" customHeight="1">
      <c r="B78" s="37"/>
      <c r="C78" s="30" t="s">
        <v>34</v>
      </c>
      <c r="D78" s="38"/>
      <c r="E78" s="38"/>
      <c r="F78" s="25" t="str">
        <f>IF(E18="","",E18)</f>
        <v>Vyplň údaj</v>
      </c>
      <c r="G78" s="38"/>
      <c r="H78" s="38"/>
      <c r="I78" s="132" t="s">
        <v>39</v>
      </c>
      <c r="J78" s="35" t="str">
        <f>E24</f>
        <v>Ing.arch.Jiří Dvořák</v>
      </c>
      <c r="K78" s="38"/>
      <c r="L78" s="42"/>
    </row>
    <row r="79" s="1" customFormat="1" ht="10.32" customHeight="1">
      <c r="B79" s="37"/>
      <c r="C79" s="38"/>
      <c r="D79" s="38"/>
      <c r="E79" s="38"/>
      <c r="F79" s="38"/>
      <c r="G79" s="38"/>
      <c r="H79" s="38"/>
      <c r="I79" s="130"/>
      <c r="J79" s="38"/>
      <c r="K79" s="38"/>
      <c r="L79" s="42"/>
    </row>
    <row r="80" s="9" customFormat="1" ht="29.28" customHeight="1">
      <c r="B80" s="181"/>
      <c r="C80" s="182" t="s">
        <v>115</v>
      </c>
      <c r="D80" s="183" t="s">
        <v>61</v>
      </c>
      <c r="E80" s="183" t="s">
        <v>57</v>
      </c>
      <c r="F80" s="183" t="s">
        <v>58</v>
      </c>
      <c r="G80" s="183" t="s">
        <v>116</v>
      </c>
      <c r="H80" s="183" t="s">
        <v>117</v>
      </c>
      <c r="I80" s="184" t="s">
        <v>118</v>
      </c>
      <c r="J80" s="185" t="s">
        <v>98</v>
      </c>
      <c r="K80" s="186" t="s">
        <v>119</v>
      </c>
      <c r="L80" s="187"/>
      <c r="M80" s="87" t="s">
        <v>1</v>
      </c>
      <c r="N80" s="88" t="s">
        <v>46</v>
      </c>
      <c r="O80" s="88" t="s">
        <v>120</v>
      </c>
      <c r="P80" s="88" t="s">
        <v>121</v>
      </c>
      <c r="Q80" s="88" t="s">
        <v>122</v>
      </c>
      <c r="R80" s="88" t="s">
        <v>123</v>
      </c>
      <c r="S80" s="88" t="s">
        <v>124</v>
      </c>
      <c r="T80" s="89" t="s">
        <v>125</v>
      </c>
    </row>
    <row r="81" s="1" customFormat="1" ht="22.8" customHeight="1">
      <c r="B81" s="37"/>
      <c r="C81" s="94" t="s">
        <v>126</v>
      </c>
      <c r="D81" s="38"/>
      <c r="E81" s="38"/>
      <c r="F81" s="38"/>
      <c r="G81" s="38"/>
      <c r="H81" s="38"/>
      <c r="I81" s="130"/>
      <c r="J81" s="188">
        <f>BK81</f>
        <v>0</v>
      </c>
      <c r="K81" s="38"/>
      <c r="L81" s="42"/>
      <c r="M81" s="90"/>
      <c r="N81" s="91"/>
      <c r="O81" s="91"/>
      <c r="P81" s="189">
        <f>P82</f>
        <v>0</v>
      </c>
      <c r="Q81" s="91"/>
      <c r="R81" s="189">
        <f>R82</f>
        <v>0</v>
      </c>
      <c r="S81" s="91"/>
      <c r="T81" s="190">
        <f>T82</f>
        <v>0</v>
      </c>
      <c r="AT81" s="15" t="s">
        <v>75</v>
      </c>
      <c r="AU81" s="15" t="s">
        <v>100</v>
      </c>
      <c r="BK81" s="191">
        <f>BK82</f>
        <v>0</v>
      </c>
    </row>
    <row r="82" s="10" customFormat="1" ht="25.92" customHeight="1">
      <c r="B82" s="192"/>
      <c r="C82" s="193"/>
      <c r="D82" s="194" t="s">
        <v>75</v>
      </c>
      <c r="E82" s="195" t="s">
        <v>428</v>
      </c>
      <c r="F82" s="195" t="s">
        <v>429</v>
      </c>
      <c r="G82" s="193"/>
      <c r="H82" s="193"/>
      <c r="I82" s="196"/>
      <c r="J82" s="197">
        <f>BK82</f>
        <v>0</v>
      </c>
      <c r="K82" s="193"/>
      <c r="L82" s="198"/>
      <c r="M82" s="199"/>
      <c r="N82" s="200"/>
      <c r="O82" s="200"/>
      <c r="P82" s="201">
        <f>P83</f>
        <v>0</v>
      </c>
      <c r="Q82" s="200"/>
      <c r="R82" s="201">
        <f>R83</f>
        <v>0</v>
      </c>
      <c r="S82" s="200"/>
      <c r="T82" s="202">
        <f>T83</f>
        <v>0</v>
      </c>
      <c r="AR82" s="203" t="s">
        <v>157</v>
      </c>
      <c r="AT82" s="204" t="s">
        <v>75</v>
      </c>
      <c r="AU82" s="204" t="s">
        <v>76</v>
      </c>
      <c r="AY82" s="203" t="s">
        <v>129</v>
      </c>
      <c r="BK82" s="205">
        <f>BK83</f>
        <v>0</v>
      </c>
    </row>
    <row r="83" s="10" customFormat="1" ht="22.8" customHeight="1">
      <c r="B83" s="192"/>
      <c r="C83" s="193"/>
      <c r="D83" s="194" t="s">
        <v>75</v>
      </c>
      <c r="E83" s="206" t="s">
        <v>430</v>
      </c>
      <c r="F83" s="206" t="s">
        <v>431</v>
      </c>
      <c r="G83" s="193"/>
      <c r="H83" s="193"/>
      <c r="I83" s="196"/>
      <c r="J83" s="207">
        <f>BK83</f>
        <v>0</v>
      </c>
      <c r="K83" s="193"/>
      <c r="L83" s="198"/>
      <c r="M83" s="199"/>
      <c r="N83" s="200"/>
      <c r="O83" s="200"/>
      <c r="P83" s="201">
        <f>P84</f>
        <v>0</v>
      </c>
      <c r="Q83" s="200"/>
      <c r="R83" s="201">
        <f>R84</f>
        <v>0</v>
      </c>
      <c r="S83" s="200"/>
      <c r="T83" s="202">
        <f>T84</f>
        <v>0</v>
      </c>
      <c r="AR83" s="203" t="s">
        <v>157</v>
      </c>
      <c r="AT83" s="204" t="s">
        <v>75</v>
      </c>
      <c r="AU83" s="204" t="s">
        <v>21</v>
      </c>
      <c r="AY83" s="203" t="s">
        <v>129</v>
      </c>
      <c r="BK83" s="205">
        <f>BK84</f>
        <v>0</v>
      </c>
    </row>
    <row r="84" s="1" customFormat="1" ht="16.5" customHeight="1">
      <c r="B84" s="37"/>
      <c r="C84" s="208" t="s">
        <v>21</v>
      </c>
      <c r="D84" s="208" t="s">
        <v>132</v>
      </c>
      <c r="E84" s="209" t="s">
        <v>432</v>
      </c>
      <c r="F84" s="210" t="s">
        <v>431</v>
      </c>
      <c r="G84" s="211" t="s">
        <v>433</v>
      </c>
      <c r="H84" s="212">
        <v>1</v>
      </c>
      <c r="I84" s="213"/>
      <c r="J84" s="214">
        <f>ROUND(I84*H84,2)</f>
        <v>0</v>
      </c>
      <c r="K84" s="210" t="s">
        <v>136</v>
      </c>
      <c r="L84" s="42"/>
      <c r="M84" s="271" t="s">
        <v>1</v>
      </c>
      <c r="N84" s="272" t="s">
        <v>47</v>
      </c>
      <c r="O84" s="273"/>
      <c r="P84" s="274">
        <f>O84*H84</f>
        <v>0</v>
      </c>
      <c r="Q84" s="274">
        <v>0</v>
      </c>
      <c r="R84" s="274">
        <f>Q84*H84</f>
        <v>0</v>
      </c>
      <c r="S84" s="274">
        <v>0</v>
      </c>
      <c r="T84" s="275">
        <f>S84*H84</f>
        <v>0</v>
      </c>
      <c r="AR84" s="15" t="s">
        <v>434</v>
      </c>
      <c r="AT84" s="15" t="s">
        <v>132</v>
      </c>
      <c r="AU84" s="15" t="s">
        <v>85</v>
      </c>
      <c r="AY84" s="15" t="s">
        <v>129</v>
      </c>
      <c r="BE84" s="219">
        <f>IF(N84="základní",J84,0)</f>
        <v>0</v>
      </c>
      <c r="BF84" s="219">
        <f>IF(N84="snížená",J84,0)</f>
        <v>0</v>
      </c>
      <c r="BG84" s="219">
        <f>IF(N84="zákl. přenesená",J84,0)</f>
        <v>0</v>
      </c>
      <c r="BH84" s="219">
        <f>IF(N84="sníž. přenesená",J84,0)</f>
        <v>0</v>
      </c>
      <c r="BI84" s="219">
        <f>IF(N84="nulová",J84,0)</f>
        <v>0</v>
      </c>
      <c r="BJ84" s="15" t="s">
        <v>21</v>
      </c>
      <c r="BK84" s="219">
        <f>ROUND(I84*H84,2)</f>
        <v>0</v>
      </c>
      <c r="BL84" s="15" t="s">
        <v>434</v>
      </c>
      <c r="BM84" s="15" t="s">
        <v>435</v>
      </c>
    </row>
    <row r="85" s="1" customFormat="1" ht="6.96" customHeight="1">
      <c r="B85" s="56"/>
      <c r="C85" s="57"/>
      <c r="D85" s="57"/>
      <c r="E85" s="57"/>
      <c r="F85" s="57"/>
      <c r="G85" s="57"/>
      <c r="H85" s="57"/>
      <c r="I85" s="157"/>
      <c r="J85" s="57"/>
      <c r="K85" s="57"/>
      <c r="L85" s="42"/>
    </row>
  </sheetData>
  <sheetProtection sheet="1" autoFilter="0" formatColumns="0" formatRows="0" objects="1" scenarios="1" spinCount="100000" saltValue="49p/5ao9PfF+CAOd/RwP3PZAlb6KAxuhRXmOumNFQK8BNrxx0n3ubjANzsMg2aBqBJnNs/WVvQaxj3ZJysA1/Q==" hashValue="j5R6maZJHJs/xhb+t8lIP7bBVaXrHn9ld5dVjBRMbTwJHjCelxStTmKc4wcjqq5DEifXJYJ4jKVhVDFVhqnDog==" algorithmName="SHA-512" password="CC35"/>
  <autoFilter ref="C80:K84"/>
  <mergeCells count="9">
    <mergeCell ref="E7:H7"/>
    <mergeCell ref="E9:H9"/>
    <mergeCell ref="E18:H18"/>
    <mergeCell ref="E27:H27"/>
    <mergeCell ref="E48:H48"/>
    <mergeCell ref="E50:H50"/>
    <mergeCell ref="E71:H71"/>
    <mergeCell ref="E73:H73"/>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Jiri Knotek</dc:creator>
  <cp:lastModifiedBy>Jiri Knotek</cp:lastModifiedBy>
  <dcterms:created xsi:type="dcterms:W3CDTF">2019-05-21T06:47:11Z</dcterms:created>
  <dcterms:modified xsi:type="dcterms:W3CDTF">2019-05-21T06:47:17Z</dcterms:modified>
</cp:coreProperties>
</file>